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Bracket Placements" sheetId="1" r:id="rId4"/>
    <sheet state="visible" name="Individual" sheetId="2" r:id="rId5"/>
    <sheet state="visible" name="All-Star Teams" sheetId="3" r:id="rId6"/>
  </sheets>
  <definedNames/>
  <calcPr/>
</workbook>
</file>

<file path=xl/sharedStrings.xml><?xml version="1.0" encoding="utf-8"?>
<sst xmlns="http://schemas.openxmlformats.org/spreadsheetml/2006/main" count="607" uniqueCount="322">
  <si>
    <t>Rank</t>
  </si>
  <si>
    <t>Team</t>
  </si>
  <si>
    <t>Avg Points</t>
  </si>
  <si>
    <t>Avg Errors</t>
  </si>
  <si>
    <t>Quiz Count</t>
  </si>
  <si>
    <t>Points</t>
  </si>
  <si>
    <t>Errors</t>
  </si>
  <si>
    <t>Record</t>
  </si>
  <si>
    <t>Riven - SBQ</t>
  </si>
  <si>
    <t>18-2-1</t>
  </si>
  <si>
    <t>Echo - SBQ</t>
  </si>
  <si>
    <t>15-5-2</t>
  </si>
  <si>
    <t>Moxie - SBQ</t>
  </si>
  <si>
    <t>14-9-2</t>
  </si>
  <si>
    <t>Sundown - MWTFC</t>
  </si>
  <si>
    <t>11-11-4</t>
  </si>
  <si>
    <t>Revelation - MWTFC</t>
  </si>
  <si>
    <t>19-3-4</t>
  </si>
  <si>
    <t>Third Day - FLM</t>
  </si>
  <si>
    <t>16-6-2</t>
  </si>
  <si>
    <t>Unashamed - MWTFC</t>
  </si>
  <si>
    <t>16-5-4</t>
  </si>
  <si>
    <t>Warriors - NCO</t>
  </si>
  <si>
    <t>11-11-3</t>
  </si>
  <si>
    <t>Messengers - MM</t>
  </si>
  <si>
    <t>13-7-5</t>
  </si>
  <si>
    <t>Supernova - BWM</t>
  </si>
  <si>
    <t>9-13-5</t>
  </si>
  <si>
    <t>Shield of Faith - ITFC</t>
  </si>
  <si>
    <t>10-12-4</t>
  </si>
  <si>
    <t>Chosen - TFCNW</t>
  </si>
  <si>
    <t>10-9-8</t>
  </si>
  <si>
    <t>Testify - SBQ</t>
  </si>
  <si>
    <t>10-8-8</t>
  </si>
  <si>
    <t>Valiant - YC</t>
  </si>
  <si>
    <t>9-8-9</t>
  </si>
  <si>
    <t>Astonished - STLBQ</t>
  </si>
  <si>
    <t>10-9-7</t>
  </si>
  <si>
    <t>Dead BC - MWTFC</t>
  </si>
  <si>
    <t>9-12-5</t>
  </si>
  <si>
    <t>Clay - BBQ</t>
  </si>
  <si>
    <t>7-12-8</t>
  </si>
  <si>
    <t>Shark Bait - MWTFC</t>
  </si>
  <si>
    <t>8-5-13</t>
  </si>
  <si>
    <t>Eternal Smoke - MWTFC</t>
  </si>
  <si>
    <t>8-10-8</t>
  </si>
  <si>
    <t>Redemption - MM</t>
  </si>
  <si>
    <t>8-11-7</t>
  </si>
  <si>
    <t>The Written Code - MWTFC</t>
  </si>
  <si>
    <t>4-11-12</t>
  </si>
  <si>
    <t>Deliverance - MM</t>
  </si>
  <si>
    <t>7-11-8</t>
  </si>
  <si>
    <t>Remnant - FLM</t>
  </si>
  <si>
    <t>7-10-10</t>
  </si>
  <si>
    <t>Seven Thunders - SBQ</t>
  </si>
  <si>
    <t>8-9-9</t>
  </si>
  <si>
    <t>Egyptian Frog Casserole - NCO</t>
  </si>
  <si>
    <t>3-14-10</t>
  </si>
  <si>
    <t>Sanctified - MM</t>
  </si>
  <si>
    <t>6-10-11</t>
  </si>
  <si>
    <t>Double Edged - MWTFC</t>
  </si>
  <si>
    <t>1-5-18</t>
  </si>
  <si>
    <t>Catalyst - SBQ</t>
  </si>
  <si>
    <t>4-8-14</t>
  </si>
  <si>
    <t>Bought With a Price - NCO</t>
  </si>
  <si>
    <t>3-8-14</t>
  </si>
  <si>
    <t>Believers - MM</t>
  </si>
  <si>
    <t>2-6-16</t>
  </si>
  <si>
    <t>Citizens - TFCNW</t>
  </si>
  <si>
    <t>2-8-13</t>
  </si>
  <si>
    <t>Zeal - FLM</t>
  </si>
  <si>
    <t>0-7-16</t>
  </si>
  <si>
    <t>The A-Team - NCO</t>
  </si>
  <si>
    <t>1-4-19</t>
  </si>
  <si>
    <t>Quizzer</t>
  </si>
  <si>
    <t>Team Placed</t>
  </si>
  <si>
    <t>Josiah Price</t>
  </si>
  <si>
    <t>Gloria Bicknese</t>
  </si>
  <si>
    <t>Noah Monnington</t>
  </si>
  <si>
    <t>Luke Sortore</t>
  </si>
  <si>
    <t>Brenna Ewer</t>
  </si>
  <si>
    <t>Elijah Price</t>
  </si>
  <si>
    <t>Kezia Musch</t>
  </si>
  <si>
    <t>Bryson Grossoehme</t>
  </si>
  <si>
    <t>Jaden Rider</t>
  </si>
  <si>
    <t>Josiah Popp</t>
  </si>
  <si>
    <t>Josie Dohrn</t>
  </si>
  <si>
    <t>Nathan Rosen</t>
  </si>
  <si>
    <t>Dayton Stephenson</t>
  </si>
  <si>
    <t>Alexa Malawy</t>
  </si>
  <si>
    <t>Carolanne Hagemeyer</t>
  </si>
  <si>
    <t>Bryson Keepers</t>
  </si>
  <si>
    <t>Mackenzie Sander</t>
  </si>
  <si>
    <t>Hannah Larson</t>
  </si>
  <si>
    <t>Grace Keir</t>
  </si>
  <si>
    <t>Rocky Dohrn</t>
  </si>
  <si>
    <t>Suriyan Paramathas</t>
  </si>
  <si>
    <t>Ranahan Garrett</t>
  </si>
  <si>
    <t>Drake Buckner</t>
  </si>
  <si>
    <t>AJ Pranno</t>
  </si>
  <si>
    <t>Trustin Serig</t>
  </si>
  <si>
    <t>Audrey O'Neal</t>
  </si>
  <si>
    <t>Mason Adamek</t>
  </si>
  <si>
    <t>Solomon Price</t>
  </si>
  <si>
    <t>Joel Pendergast</t>
  </si>
  <si>
    <t>Cole Bork</t>
  </si>
  <si>
    <t>Carrie Klein</t>
  </si>
  <si>
    <t>Nora Keir</t>
  </si>
  <si>
    <t>Grant Fryburger</t>
  </si>
  <si>
    <t>Brynn Ewer</t>
  </si>
  <si>
    <t>Sebastien Bork</t>
  </si>
  <si>
    <t>Olivia Adamek</t>
  </si>
  <si>
    <t>Maxwell Roelfs</t>
  </si>
  <si>
    <t>Darius Garrett</t>
  </si>
  <si>
    <t>Simeon Leavitt</t>
  </si>
  <si>
    <t>Becky Anglemyer</t>
  </si>
  <si>
    <t>Jared Loewen</t>
  </si>
  <si>
    <t>Andrew Haglin</t>
  </si>
  <si>
    <t>Ethan Wesselmann</t>
  </si>
  <si>
    <t>Ellie Brinker</t>
  </si>
  <si>
    <t>Lydia Haglin</t>
  </si>
  <si>
    <t>Isaac Olmscheid</t>
  </si>
  <si>
    <t>Tshiya Keepers</t>
  </si>
  <si>
    <t>Eden Wheeler</t>
  </si>
  <si>
    <t>Jonathan Kampe</t>
  </si>
  <si>
    <t>Joshua Hudson</t>
  </si>
  <si>
    <t>Grace Fryburger</t>
  </si>
  <si>
    <t>Casey Hubbard</t>
  </si>
  <si>
    <t>Joshua Ralls</t>
  </si>
  <si>
    <t>Makenzie Loewen</t>
  </si>
  <si>
    <t>JT Millar</t>
  </si>
  <si>
    <t>Levi Der</t>
  </si>
  <si>
    <t>Lydia Ward</t>
  </si>
  <si>
    <t>Robert Keir</t>
  </si>
  <si>
    <t>Libby Bork</t>
  </si>
  <si>
    <t>Avery Adamek</t>
  </si>
  <si>
    <t>Brendon Thompson</t>
  </si>
  <si>
    <t>Anna Kassing</t>
  </si>
  <si>
    <t>William Wesselmann</t>
  </si>
  <si>
    <t>Julia Petsch</t>
  </si>
  <si>
    <t>Kira Serig</t>
  </si>
  <si>
    <t>Clara Hickox</t>
  </si>
  <si>
    <t>Kelton Graff</t>
  </si>
  <si>
    <t>Brock Schweikert</t>
  </si>
  <si>
    <t>Maielle Roelfs</t>
  </si>
  <si>
    <t>Lisa Gustum</t>
  </si>
  <si>
    <t>Trent Rider</t>
  </si>
  <si>
    <t>Jack Wicklund</t>
  </si>
  <si>
    <t>Kristen O'Neal</t>
  </si>
  <si>
    <t>David Bear</t>
  </si>
  <si>
    <t>Kaleb Schweikert</t>
  </si>
  <si>
    <t>Josh Peek</t>
  </si>
  <si>
    <t>Michael Butler</t>
  </si>
  <si>
    <t>Caleb Hubbard</t>
  </si>
  <si>
    <t>Josiah Loewen</t>
  </si>
  <si>
    <t>Micah Gomes</t>
  </si>
  <si>
    <t>Maggie Clancy</t>
  </si>
  <si>
    <t>Caleb Doran</t>
  </si>
  <si>
    <t>Emma Chich</t>
  </si>
  <si>
    <t>Bella White</t>
  </si>
  <si>
    <t>Merritt Roelfs</t>
  </si>
  <si>
    <t>Alex Jensen</t>
  </si>
  <si>
    <t>Jada Miller</t>
  </si>
  <si>
    <t>Mirabel Bucher</t>
  </si>
  <si>
    <t>Kyle Wicklund</t>
  </si>
  <si>
    <t>James Molner</t>
  </si>
  <si>
    <t>Jessica Clark</t>
  </si>
  <si>
    <t>Nathaniel Der</t>
  </si>
  <si>
    <t>Liberty Lundstrom</t>
  </si>
  <si>
    <t>Nico Bork</t>
  </si>
  <si>
    <t>Elias Der</t>
  </si>
  <si>
    <t>Naomi Hanson</t>
  </si>
  <si>
    <t>Riley Smith</t>
  </si>
  <si>
    <t>Ava Aubrey</t>
  </si>
  <si>
    <t>Corban Peterson</t>
  </si>
  <si>
    <t>Keaton Garrett</t>
  </si>
  <si>
    <t>Isaiah Stodgill</t>
  </si>
  <si>
    <t>Isaiah Tutak</t>
  </si>
  <si>
    <t>Julia Aubrey</t>
  </si>
  <si>
    <t>Josh Plath</t>
  </si>
  <si>
    <t>Rebekah Wildrick</t>
  </si>
  <si>
    <t>Nyalano Triebold</t>
  </si>
  <si>
    <t>Lily Todd</t>
  </si>
  <si>
    <t>Aben Kassing</t>
  </si>
  <si>
    <t>Jeremy Meyers</t>
  </si>
  <si>
    <t>Micah Belz</t>
  </si>
  <si>
    <t>Rachel Gomes</t>
  </si>
  <si>
    <t>Bailey Joles</t>
  </si>
  <si>
    <t>Vivian Fruechting</t>
  </si>
  <si>
    <t>Sam Nawrocki</t>
  </si>
  <si>
    <t>Sierra Thompson</t>
  </si>
  <si>
    <t>Micah Shonkwiler</t>
  </si>
  <si>
    <t>Ruthie Clements</t>
  </si>
  <si>
    <t>Nathan Smith</t>
  </si>
  <si>
    <t>Hannah Dunbar</t>
  </si>
  <si>
    <t>Andrew Beiler</t>
  </si>
  <si>
    <t>Elaina Shonkwiler</t>
  </si>
  <si>
    <t>Jared Fasnacht</t>
  </si>
  <si>
    <t>Cooper Stone</t>
  </si>
  <si>
    <t>Nora Miller</t>
  </si>
  <si>
    <t>Emma Stodgill</t>
  </si>
  <si>
    <t>Aubrey Peterson</t>
  </si>
  <si>
    <t>Alex Rowen</t>
  </si>
  <si>
    <t>Joanna Winter</t>
  </si>
  <si>
    <t>Danny Anglemyer</t>
  </si>
  <si>
    <t>Emmanuel Pratt</t>
  </si>
  <si>
    <t>Miriam Freeman</t>
  </si>
  <si>
    <t>Natalie Nolan</t>
  </si>
  <si>
    <t>Hunter Herr</t>
  </si>
  <si>
    <t>Ian Smith</t>
  </si>
  <si>
    <t>Natalie Keepers</t>
  </si>
  <si>
    <t>Gabe White</t>
  </si>
  <si>
    <t>Zach Pranno</t>
  </si>
  <si>
    <t>Luke Wicklund</t>
  </si>
  <si>
    <t>Micah McClain</t>
  </si>
  <si>
    <t>Josiah Wildrick</t>
  </si>
  <si>
    <t>Grace Larson</t>
  </si>
  <si>
    <t>Isabel DeKrey</t>
  </si>
  <si>
    <t>Emeley Bear</t>
  </si>
  <si>
    <t>Hannah Gibson</t>
  </si>
  <si>
    <t>Nathaniel Nolan</t>
  </si>
  <si>
    <t>Kate Klein</t>
  </si>
  <si>
    <t>Cade Schafer</t>
  </si>
  <si>
    <t>Tobias Nelson</t>
  </si>
  <si>
    <t>Wilma Yoder</t>
  </si>
  <si>
    <t>Aaron Kampe</t>
  </si>
  <si>
    <t>Andy Tweed</t>
  </si>
  <si>
    <t>Betsy Harris</t>
  </si>
  <si>
    <t>Gentry Bear</t>
  </si>
  <si>
    <t>Bekah Plummer</t>
  </si>
  <si>
    <t>Mitchell Roelfs</t>
  </si>
  <si>
    <t>Layla Shirk</t>
  </si>
  <si>
    <t>Shiloh Poet</t>
  </si>
  <si>
    <t>Emmett Fruechting</t>
  </si>
  <si>
    <t>Megan Sortore</t>
  </si>
  <si>
    <t>Nathaniel Wesselmann</t>
  </si>
  <si>
    <t>Andrew Canfield</t>
  </si>
  <si>
    <t>Carter Kastmen</t>
  </si>
  <si>
    <t>Joe Stomberg</t>
  </si>
  <si>
    <t>Gavin Stroh</t>
  </si>
  <si>
    <t>Jessica Schuette</t>
  </si>
  <si>
    <t>Yvanna Sagan</t>
  </si>
  <si>
    <t>Jacob Justesen</t>
  </si>
  <si>
    <t>Kirsten Akesson</t>
  </si>
  <si>
    <t>Bradley Toth</t>
  </si>
  <si>
    <t>Autumn Abbott</t>
  </si>
  <si>
    <t>Molly Plummer</t>
  </si>
  <si>
    <t>Lydia Um</t>
  </si>
  <si>
    <t>Maddy Leyden</t>
  </si>
  <si>
    <t>Eden Hershey</t>
  </si>
  <si>
    <t>Simon Weisenburger</t>
  </si>
  <si>
    <t>Karmen Akesson</t>
  </si>
  <si>
    <t>Madalyn Fulk</t>
  </si>
  <si>
    <t>Gracie Cable</t>
  </si>
  <si>
    <t>Joel Fahs</t>
  </si>
  <si>
    <t>Nic Olmscheid</t>
  </si>
  <si>
    <t>Noah Grossoehme</t>
  </si>
  <si>
    <t>Zoey Pranno</t>
  </si>
  <si>
    <t>Simon Yoder</t>
  </si>
  <si>
    <t>Gabriella Rowen</t>
  </si>
  <si>
    <t>Cosette Stevens</t>
  </si>
  <si>
    <t>Glenda Martin</t>
  </si>
  <si>
    <t>Austin Petersheim</t>
  </si>
  <si>
    <t>Stella Soder</t>
  </si>
  <si>
    <t>Lexi Nawrocki</t>
  </si>
  <si>
    <t>Sally-Anne Hunt</t>
  </si>
  <si>
    <t>Gracie Gibson</t>
  </si>
  <si>
    <t>Evie Keepers</t>
  </si>
  <si>
    <t>Charity Belz</t>
  </si>
  <si>
    <t>Chloe Gomes</t>
  </si>
  <si>
    <t>Elise Akesson</t>
  </si>
  <si>
    <t>Jayla Fasnacht</t>
  </si>
  <si>
    <t>Lorali Shirk</t>
  </si>
  <si>
    <t>Katherynn Hagemeyer</t>
  </si>
  <si>
    <t>Micah Grossoehme</t>
  </si>
  <si>
    <t>Olivia Whistler</t>
  </si>
  <si>
    <t>Simon Adams</t>
  </si>
  <si>
    <t>Carter Welch</t>
  </si>
  <si>
    <t>Roslyn Morrin</t>
  </si>
  <si>
    <t>Talia Brinker</t>
  </si>
  <si>
    <t>Seri Buckner</t>
  </si>
  <si>
    <t>Hannah Belz</t>
  </si>
  <si>
    <t>PJ Thompson</t>
  </si>
  <si>
    <t>Nathan Brumfield</t>
  </si>
  <si>
    <t>Myracle Gaunt</t>
  </si>
  <si>
    <t>Titus Shirk</t>
  </si>
  <si>
    <t>Caleb Olejniczak</t>
  </si>
  <si>
    <t>Caleb Zacharias</t>
  </si>
  <si>
    <t>Cameron Karasek</t>
  </si>
  <si>
    <t>Aden Musch</t>
  </si>
  <si>
    <t>Zihan Yan</t>
  </si>
  <si>
    <t>McKenzie Settle</t>
  </si>
  <si>
    <t>Laura Sawyer</t>
  </si>
  <si>
    <t>Nicol Rosen</t>
  </si>
  <si>
    <t>Elijah Canfield</t>
  </si>
  <si>
    <t>Audri Wilson</t>
  </si>
  <si>
    <t>George Altvater</t>
  </si>
  <si>
    <t>Danielle Eardmann</t>
  </si>
  <si>
    <t>Logan Theilig</t>
  </si>
  <si>
    <t>Peter Molner</t>
  </si>
  <si>
    <t>DeShawn Smith</t>
  </si>
  <si>
    <t>Levi Graham</t>
  </si>
  <si>
    <t>Kallie Fahs</t>
  </si>
  <si>
    <t>First All Star Team</t>
  </si>
  <si>
    <t>(1) Riven - SBQ</t>
  </si>
  <si>
    <t>(11) Shield of Faith - ITFC</t>
  </si>
  <si>
    <t>(6) Third Day - FLM</t>
  </si>
  <si>
    <t>(8) Warriors - NCO</t>
  </si>
  <si>
    <t>Second All Star Team</t>
  </si>
  <si>
    <t>(22) Deliverance - MM</t>
  </si>
  <si>
    <t>(17) Clay - BBQ</t>
  </si>
  <si>
    <t>(16) Dead BC - MWTFC</t>
  </si>
  <si>
    <t>(12) Chosen - TFCNW</t>
  </si>
  <si>
    <t>(14) Valiant - YC</t>
  </si>
  <si>
    <t>(15) Astonished - STLBQ</t>
  </si>
  <si>
    <t>Rookie All Star Team</t>
  </si>
  <si>
    <t>(24) Seven Thunders - SBQ</t>
  </si>
  <si>
    <t>(1) Moxie - SBQ</t>
  </si>
  <si>
    <t>(23) Remnant - FLM</t>
  </si>
  <si>
    <t>(31) Citizens - TFCNW</t>
  </si>
  <si>
    <t>(18) Shark Bait - MWTFC</t>
  </si>
  <si>
    <t>(26) Sanctified - MM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</si>
</sst>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b/>
      <sz val="14.0"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right" readingOrder="0"/>
    </xf>
    <xf borderId="1" fillId="0" fontId="1" numFmtId="0" xfId="0" applyAlignment="1" applyBorder="1" applyFont="1">
      <alignment readingOrder="0"/>
    </xf>
    <xf borderId="1" fillId="0" fontId="1" numFmtId="49" xfId="0" applyAlignment="1" applyBorder="1" applyFont="1" applyNumberFormat="1">
      <alignment horizontal="center" readingOrder="0"/>
    </xf>
    <xf borderId="0" fillId="0" fontId="1" numFmtId="0" xfId="0" applyFont="1"/>
    <xf borderId="0" fillId="0" fontId="2" numFmtId="0" xfId="0" applyAlignment="1" applyFont="1">
      <alignment horizontal="right" readingOrder="0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2" numFmtId="49" xfId="0" applyAlignment="1" applyFont="1" applyNumberFormat="1">
      <alignment horizontal="center" readingOrder="0"/>
    </xf>
    <xf borderId="0" fillId="0" fontId="2" numFmtId="0" xfId="0" applyAlignment="1" applyFont="1">
      <alignment horizontal="right"/>
    </xf>
    <xf borderId="0" fillId="0" fontId="2" numFmtId="49" xfId="0" applyAlignment="1" applyFont="1" applyNumberFormat="1">
      <alignment horizontal="center"/>
    </xf>
    <xf borderId="1" fillId="0" fontId="1" numFmtId="0" xfId="0" applyAlignment="1" applyBorder="1" applyFont="1">
      <alignment horizontal="left"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3" numFmtId="0" xfId="0" applyAlignment="1" applyFont="1">
      <alignment readingOrder="0"/>
    </xf>
    <xf borderId="1" fillId="0" fontId="1" numFmtId="0" xfId="0" applyBorder="1" applyFont="1"/>
    <xf borderId="0" fillId="0" fontId="2" numFmtId="0" xfId="0" applyFont="1"/>
    <xf borderId="0" fillId="0" fontId="2" numFmtId="0" xfId="0" applyAlignment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5">
    <tableStyle count="3" pivot="0" name="Final Bracket Placements-style">
      <tableStyleElement dxfId="1" type="headerRow"/>
      <tableStyleElement dxfId="2" type="firstRowStripe"/>
      <tableStyleElement dxfId="3" type="secondRowStripe"/>
    </tableStyle>
    <tableStyle count="3" pivot="0" name="Individual-style">
      <tableStyleElement dxfId="1" type="headerRow"/>
      <tableStyleElement dxfId="2" type="firstRowStripe"/>
      <tableStyleElement dxfId="3" type="secondRowStripe"/>
    </tableStyle>
    <tableStyle count="3" pivot="0" name="All-Star Teams-style">
      <tableStyleElement dxfId="1" type="headerRow"/>
      <tableStyleElement dxfId="2" type="firstRowStripe"/>
      <tableStyleElement dxfId="3" type="secondRowStripe"/>
    </tableStyle>
    <tableStyle count="3" pivot="0" name="All-Star Teams-style 2">
      <tableStyleElement dxfId="1" type="headerRow"/>
      <tableStyleElement dxfId="2" type="firstRowStripe"/>
      <tableStyleElement dxfId="3" type="secondRowStripe"/>
    </tableStyle>
    <tableStyle count="3" pivot="0" name="All-Star Teams-style 3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H34" displayName="Table_1" id="1">
  <tableColumns count="8">
    <tableColumn name="Rank" id="1"/>
    <tableColumn name="Team" id="2"/>
    <tableColumn name="Avg Points" id="3"/>
    <tableColumn name="Avg Errors" id="4"/>
    <tableColumn name="Quiz Count" id="5"/>
    <tableColumn name="Points" id="6"/>
    <tableColumn name="Errors" id="7"/>
    <tableColumn name="Record" id="8"/>
  </tableColumns>
  <tableStyleInfo name="Final Bracket Placements-style" showColumnStripes="0" showFirstColumn="1" showLastColumn="1" showRowStripes="1"/>
</table>
</file>

<file path=xl/tables/table2.xml><?xml version="1.0" encoding="utf-8"?>
<table xmlns="http://schemas.openxmlformats.org/spreadsheetml/2006/main" ref="A1:H228" displayName="Table_2" id="2">
  <tableColumns count="8">
    <tableColumn name="Rank" id="1"/>
    <tableColumn name="Quizzer" id="2"/>
    <tableColumn name="Team" id="3"/>
    <tableColumn name="Avg Points" id="4"/>
    <tableColumn name="Avg Errors" id="5"/>
    <tableColumn name="Points" id="6"/>
    <tableColumn name="Errors" id="7"/>
    <tableColumn name="Quiz Count" id="8"/>
  </tableColumns>
  <tableStyleInfo name="Individual-style" showColumnStripes="0" showFirstColumn="1" showLastColumn="1" showRowStripes="1"/>
</table>
</file>

<file path=xl/tables/table3.xml><?xml version="1.0" encoding="utf-8"?>
<table xmlns="http://schemas.openxmlformats.org/spreadsheetml/2006/main" ref="A15:H22" displayName="Table_3" id="3">
  <tableColumns count="8">
    <tableColumn name="Rank" id="1"/>
    <tableColumn name="Quizzer" id="2"/>
    <tableColumn name="Team" id="3"/>
    <tableColumn name="Avg Points" id="4"/>
    <tableColumn name="Avg Errors" id="5"/>
    <tableColumn name="Points" id="6"/>
    <tableColumn name="Errors" id="7"/>
    <tableColumn name="Quiz Count" id="8"/>
  </tableColumns>
  <tableStyleInfo name="All-Star Teams-style" showColumnStripes="0" showFirstColumn="1" showLastColumn="1" showRowStripes="1"/>
</table>
</file>

<file path=xl/tables/table4.xml><?xml version="1.0" encoding="utf-8"?>
<table xmlns="http://schemas.openxmlformats.org/spreadsheetml/2006/main" ref="A4:H11" displayName="Table_4" id="4">
  <tableColumns count="8">
    <tableColumn name="Rank" id="1"/>
    <tableColumn name="Quizzer" id="2"/>
    <tableColumn name="Team" id="3"/>
    <tableColumn name="Avg Points" id="4"/>
    <tableColumn name="Avg Errors" id="5"/>
    <tableColumn name="Points" id="6"/>
    <tableColumn name="Errors" id="7"/>
    <tableColumn name="Quiz Count" id="8"/>
  </tableColumns>
  <tableStyleInfo name="All-Star Teams-style 2" showColumnStripes="0" showFirstColumn="1" showLastColumn="1" showRowStripes="1"/>
</table>
</file>

<file path=xl/tables/table5.xml><?xml version="1.0" encoding="utf-8"?>
<table xmlns="http://schemas.openxmlformats.org/spreadsheetml/2006/main" ref="A26:H33" displayName="Table_5" id="5">
  <tableColumns count="8">
    <tableColumn name="Rank" id="1"/>
    <tableColumn name="Quizzer" id="2"/>
    <tableColumn name="Team" id="3"/>
    <tableColumn name="Avg Points" id="4"/>
    <tableColumn name="Avg Errors" id="5"/>
    <tableColumn name="Points" id="6"/>
    <tableColumn name="Errors" id="7"/>
    <tableColumn name="Quiz Count" id="8"/>
  </tableColumns>
  <tableStyleInfo name="All-Star Teams-style 3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5" Type="http://schemas.openxmlformats.org/officeDocument/2006/relationships/table" Target="../tables/table3.xml"/><Relationship Id="rId6" Type="http://schemas.openxmlformats.org/officeDocument/2006/relationships/table" Target="../tables/table4.xml"/><Relationship Id="rId7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38"/>
    <col customWidth="1" min="2" max="2" width="27.75"/>
    <col customWidth="1" min="3" max="7" width="9.88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>
      <c r="A2" s="5">
        <v>1.0</v>
      </c>
      <c r="B2" s="6" t="s">
        <v>8</v>
      </c>
      <c r="C2" s="7">
        <v>317.6</v>
      </c>
      <c r="D2" s="7">
        <v>7.6</v>
      </c>
      <c r="E2" s="6">
        <v>21.0</v>
      </c>
      <c r="F2" s="6">
        <v>6670.0</v>
      </c>
      <c r="G2" s="6">
        <v>160.0</v>
      </c>
      <c r="H2" s="8" t="s">
        <v>9</v>
      </c>
    </row>
    <row r="3">
      <c r="A3" s="5">
        <v>2.0</v>
      </c>
      <c r="B3" s="6" t="s">
        <v>10</v>
      </c>
      <c r="C3" s="7">
        <v>153.2</v>
      </c>
      <c r="D3" s="7">
        <v>9.2</v>
      </c>
      <c r="E3" s="6">
        <v>22.0</v>
      </c>
      <c r="F3" s="6">
        <v>3370.0</v>
      </c>
      <c r="G3" s="6">
        <v>203.0</v>
      </c>
      <c r="H3" s="8" t="s">
        <v>11</v>
      </c>
    </row>
    <row r="4">
      <c r="A4" s="5">
        <v>3.0</v>
      </c>
      <c r="B4" s="6" t="s">
        <v>12</v>
      </c>
      <c r="C4" s="7">
        <v>207.6</v>
      </c>
      <c r="D4" s="7">
        <v>7.3</v>
      </c>
      <c r="E4" s="6">
        <v>25.0</v>
      </c>
      <c r="F4" s="6">
        <v>5190.0</v>
      </c>
      <c r="G4" s="6">
        <v>182.0</v>
      </c>
      <c r="H4" s="8" t="s">
        <v>13</v>
      </c>
    </row>
    <row r="5">
      <c r="A5" s="5">
        <v>4.0</v>
      </c>
      <c r="B5" s="6" t="s">
        <v>14</v>
      </c>
      <c r="C5" s="7">
        <v>127.3</v>
      </c>
      <c r="D5" s="7">
        <v>8.3</v>
      </c>
      <c r="E5" s="6">
        <v>26.0</v>
      </c>
      <c r="F5" s="6">
        <v>3310.0</v>
      </c>
      <c r="G5" s="6">
        <v>215.0</v>
      </c>
      <c r="H5" s="8" t="s">
        <v>15</v>
      </c>
    </row>
    <row r="6">
      <c r="A6" s="5">
        <v>5.0</v>
      </c>
      <c r="B6" s="6" t="s">
        <v>16</v>
      </c>
      <c r="C6" s="7">
        <v>188.5</v>
      </c>
      <c r="D6" s="7">
        <v>7.5</v>
      </c>
      <c r="E6" s="6">
        <v>26.0</v>
      </c>
      <c r="F6" s="6">
        <v>4900.0</v>
      </c>
      <c r="G6" s="6">
        <v>196.0</v>
      </c>
      <c r="H6" s="8" t="s">
        <v>17</v>
      </c>
    </row>
    <row r="7">
      <c r="A7" s="5">
        <v>6.0</v>
      </c>
      <c r="B7" s="6" t="s">
        <v>18</v>
      </c>
      <c r="C7" s="7">
        <v>197.1</v>
      </c>
      <c r="D7" s="7">
        <v>8.6</v>
      </c>
      <c r="E7" s="6">
        <v>24.0</v>
      </c>
      <c r="F7" s="6">
        <v>4730.0</v>
      </c>
      <c r="G7" s="6">
        <v>206.0</v>
      </c>
      <c r="H7" s="8" t="s">
        <v>19</v>
      </c>
    </row>
    <row r="8">
      <c r="A8" s="5">
        <v>7.0</v>
      </c>
      <c r="B8" s="6" t="s">
        <v>20</v>
      </c>
      <c r="C8" s="7">
        <v>174.0</v>
      </c>
      <c r="D8" s="7">
        <v>7.8</v>
      </c>
      <c r="E8" s="6">
        <v>25.0</v>
      </c>
      <c r="F8" s="6">
        <v>4350.0</v>
      </c>
      <c r="G8" s="6">
        <v>195.0</v>
      </c>
      <c r="H8" s="8" t="s">
        <v>21</v>
      </c>
    </row>
    <row r="9">
      <c r="A9" s="5">
        <v>8.0</v>
      </c>
      <c r="B9" s="6" t="s">
        <v>22</v>
      </c>
      <c r="C9" s="7">
        <v>164.8</v>
      </c>
      <c r="D9" s="7">
        <v>7.6</v>
      </c>
      <c r="E9" s="6">
        <v>25.0</v>
      </c>
      <c r="F9" s="6">
        <v>4120.0</v>
      </c>
      <c r="G9" s="6">
        <v>189.0</v>
      </c>
      <c r="H9" s="8" t="s">
        <v>23</v>
      </c>
    </row>
    <row r="10">
      <c r="A10" s="5">
        <v>9.0</v>
      </c>
      <c r="B10" s="6" t="s">
        <v>24</v>
      </c>
      <c r="C10" s="7">
        <v>146.4</v>
      </c>
      <c r="D10" s="7">
        <v>8.6</v>
      </c>
      <c r="E10" s="6">
        <v>25.0</v>
      </c>
      <c r="F10" s="6">
        <v>3660.0</v>
      </c>
      <c r="G10" s="6">
        <v>216.0</v>
      </c>
      <c r="H10" s="8" t="s">
        <v>25</v>
      </c>
    </row>
    <row r="11">
      <c r="A11" s="5">
        <v>10.0</v>
      </c>
      <c r="B11" s="6" t="s">
        <v>26</v>
      </c>
      <c r="C11" s="7">
        <v>93.0</v>
      </c>
      <c r="D11" s="7">
        <v>8.1</v>
      </c>
      <c r="E11" s="6">
        <v>27.0</v>
      </c>
      <c r="F11" s="6">
        <v>2510.0</v>
      </c>
      <c r="G11" s="6">
        <v>220.0</v>
      </c>
      <c r="H11" s="8" t="s">
        <v>27</v>
      </c>
    </row>
    <row r="12">
      <c r="A12" s="5">
        <v>11.0</v>
      </c>
      <c r="B12" s="6" t="s">
        <v>28</v>
      </c>
      <c r="C12" s="7">
        <v>117.7</v>
      </c>
      <c r="D12" s="7">
        <v>5.5</v>
      </c>
      <c r="E12" s="6">
        <v>26.0</v>
      </c>
      <c r="F12" s="6">
        <v>3060.0</v>
      </c>
      <c r="G12" s="6">
        <v>144.0</v>
      </c>
      <c r="H12" s="8" t="s">
        <v>29</v>
      </c>
    </row>
    <row r="13">
      <c r="A13" s="5">
        <v>12.0</v>
      </c>
      <c r="B13" s="6" t="s">
        <v>30</v>
      </c>
      <c r="C13" s="7">
        <v>110.0</v>
      </c>
      <c r="D13" s="7">
        <v>8.0</v>
      </c>
      <c r="E13" s="6">
        <v>27.0</v>
      </c>
      <c r="F13" s="6">
        <v>2970.0</v>
      </c>
      <c r="G13" s="6">
        <v>215.0</v>
      </c>
      <c r="H13" s="8" t="s">
        <v>31</v>
      </c>
    </row>
    <row r="14">
      <c r="A14" s="5">
        <v>13.0</v>
      </c>
      <c r="B14" s="6" t="s">
        <v>32</v>
      </c>
      <c r="C14" s="7">
        <v>137.3</v>
      </c>
      <c r="D14" s="7">
        <v>8.2</v>
      </c>
      <c r="E14" s="6">
        <v>26.0</v>
      </c>
      <c r="F14" s="6">
        <v>3570.0</v>
      </c>
      <c r="G14" s="6">
        <v>212.0</v>
      </c>
      <c r="H14" s="8" t="s">
        <v>33</v>
      </c>
    </row>
    <row r="15">
      <c r="A15" s="5">
        <v>14.0</v>
      </c>
      <c r="B15" s="6" t="s">
        <v>34</v>
      </c>
      <c r="C15" s="7">
        <v>108.5</v>
      </c>
      <c r="D15" s="7">
        <v>7.7</v>
      </c>
      <c r="E15" s="6">
        <v>26.0</v>
      </c>
      <c r="F15" s="6">
        <v>2820.0</v>
      </c>
      <c r="G15" s="6">
        <v>200.0</v>
      </c>
      <c r="H15" s="8" t="s">
        <v>35</v>
      </c>
    </row>
    <row r="16">
      <c r="A16" s="5">
        <v>15.0</v>
      </c>
      <c r="B16" s="6" t="s">
        <v>36</v>
      </c>
      <c r="C16" s="7">
        <v>135.8</v>
      </c>
      <c r="D16" s="7">
        <v>7.2</v>
      </c>
      <c r="E16" s="6">
        <v>26.0</v>
      </c>
      <c r="F16" s="6">
        <v>3530.0</v>
      </c>
      <c r="G16" s="6">
        <v>188.0</v>
      </c>
      <c r="H16" s="8" t="s">
        <v>37</v>
      </c>
    </row>
    <row r="17">
      <c r="A17" s="5">
        <v>16.0</v>
      </c>
      <c r="B17" s="6" t="s">
        <v>38</v>
      </c>
      <c r="C17" s="7">
        <v>123.8</v>
      </c>
      <c r="D17" s="7">
        <v>4.8</v>
      </c>
      <c r="E17" s="6">
        <v>26.0</v>
      </c>
      <c r="F17" s="6">
        <v>3220.0</v>
      </c>
      <c r="G17" s="6">
        <v>126.0</v>
      </c>
      <c r="H17" s="8" t="s">
        <v>39</v>
      </c>
    </row>
    <row r="18">
      <c r="A18" s="5">
        <v>17.0</v>
      </c>
      <c r="B18" s="6" t="s">
        <v>40</v>
      </c>
      <c r="C18" s="7">
        <v>100.0</v>
      </c>
      <c r="D18" s="7">
        <v>5.7</v>
      </c>
      <c r="E18" s="6">
        <v>27.0</v>
      </c>
      <c r="F18" s="6">
        <v>2700.0</v>
      </c>
      <c r="G18" s="6">
        <v>153.0</v>
      </c>
      <c r="H18" s="8" t="s">
        <v>41</v>
      </c>
    </row>
    <row r="19">
      <c r="A19" s="5">
        <v>18.0</v>
      </c>
      <c r="B19" s="6" t="s">
        <v>42</v>
      </c>
      <c r="C19" s="7">
        <v>82.7</v>
      </c>
      <c r="D19" s="7">
        <v>7.3</v>
      </c>
      <c r="E19" s="6">
        <v>26.0</v>
      </c>
      <c r="F19" s="6">
        <v>2150.0</v>
      </c>
      <c r="G19" s="6">
        <v>191.0</v>
      </c>
      <c r="H19" s="8" t="s">
        <v>43</v>
      </c>
    </row>
    <row r="20">
      <c r="A20" s="5">
        <v>19.0</v>
      </c>
      <c r="B20" s="6" t="s">
        <v>44</v>
      </c>
      <c r="C20" s="7">
        <v>90.4</v>
      </c>
      <c r="D20" s="7">
        <v>5.8</v>
      </c>
      <c r="E20" s="6">
        <v>26.0</v>
      </c>
      <c r="F20" s="6">
        <v>2350.0</v>
      </c>
      <c r="G20" s="6">
        <v>150.0</v>
      </c>
      <c r="H20" s="8" t="s">
        <v>45</v>
      </c>
    </row>
    <row r="21">
      <c r="A21" s="5">
        <v>20.0</v>
      </c>
      <c r="B21" s="6" t="s">
        <v>46</v>
      </c>
      <c r="C21" s="7">
        <v>110.4</v>
      </c>
      <c r="D21" s="7">
        <v>7.3</v>
      </c>
      <c r="E21" s="6">
        <v>26.0</v>
      </c>
      <c r="F21" s="6">
        <v>2870.0</v>
      </c>
      <c r="G21" s="6">
        <v>191.0</v>
      </c>
      <c r="H21" s="8" t="s">
        <v>47</v>
      </c>
    </row>
    <row r="22">
      <c r="A22" s="5">
        <v>21.0</v>
      </c>
      <c r="B22" s="6" t="s">
        <v>48</v>
      </c>
      <c r="C22" s="7">
        <v>77.8</v>
      </c>
      <c r="D22" s="7">
        <v>4.5</v>
      </c>
      <c r="E22" s="6">
        <v>27.0</v>
      </c>
      <c r="F22" s="6">
        <v>2100.0</v>
      </c>
      <c r="G22" s="6">
        <v>122.0</v>
      </c>
      <c r="H22" s="8" t="s">
        <v>49</v>
      </c>
    </row>
    <row r="23">
      <c r="A23" s="5">
        <v>22.0</v>
      </c>
      <c r="B23" s="6" t="s">
        <v>50</v>
      </c>
      <c r="C23" s="7">
        <v>97.3</v>
      </c>
      <c r="D23" s="7">
        <v>5.4</v>
      </c>
      <c r="E23" s="6">
        <v>26.0</v>
      </c>
      <c r="F23" s="6">
        <v>2530.0</v>
      </c>
      <c r="G23" s="6">
        <v>141.0</v>
      </c>
      <c r="H23" s="8" t="s">
        <v>51</v>
      </c>
    </row>
    <row r="24">
      <c r="A24" s="5">
        <v>23.0</v>
      </c>
      <c r="B24" s="6" t="s">
        <v>52</v>
      </c>
      <c r="C24" s="7">
        <v>107.0</v>
      </c>
      <c r="D24" s="7">
        <v>6.9</v>
      </c>
      <c r="E24" s="6">
        <v>27.0</v>
      </c>
      <c r="F24" s="6">
        <v>2890.0</v>
      </c>
      <c r="G24" s="6">
        <v>186.0</v>
      </c>
      <c r="H24" s="8" t="s">
        <v>53</v>
      </c>
    </row>
    <row r="25">
      <c r="A25" s="5">
        <v>24.0</v>
      </c>
      <c r="B25" s="6" t="s">
        <v>54</v>
      </c>
      <c r="C25" s="7">
        <v>120.4</v>
      </c>
      <c r="D25" s="7">
        <v>5.5</v>
      </c>
      <c r="E25" s="6">
        <v>26.0</v>
      </c>
      <c r="F25" s="6">
        <v>3130.0</v>
      </c>
      <c r="G25" s="6">
        <v>143.0</v>
      </c>
      <c r="H25" s="8" t="s">
        <v>55</v>
      </c>
    </row>
    <row r="26">
      <c r="A26" s="5">
        <v>25.0</v>
      </c>
      <c r="B26" s="6" t="s">
        <v>56</v>
      </c>
      <c r="C26" s="7">
        <v>82.2</v>
      </c>
      <c r="D26" s="7">
        <v>6.1</v>
      </c>
      <c r="E26" s="6">
        <v>27.0</v>
      </c>
      <c r="F26" s="6">
        <v>2220.0</v>
      </c>
      <c r="G26" s="6">
        <v>164.0</v>
      </c>
      <c r="H26" s="8" t="s">
        <v>57</v>
      </c>
    </row>
    <row r="27">
      <c r="A27" s="5">
        <v>26.0</v>
      </c>
      <c r="B27" s="6" t="s">
        <v>58</v>
      </c>
      <c r="C27" s="7">
        <v>105.2</v>
      </c>
      <c r="D27" s="7">
        <v>4.7</v>
      </c>
      <c r="E27" s="6">
        <v>27.0</v>
      </c>
      <c r="F27" s="6">
        <v>2840.0</v>
      </c>
      <c r="G27" s="6">
        <v>126.0</v>
      </c>
      <c r="H27" s="8" t="s">
        <v>59</v>
      </c>
    </row>
    <row r="28">
      <c r="A28" s="5">
        <v>27.0</v>
      </c>
      <c r="B28" s="6" t="s">
        <v>60</v>
      </c>
      <c r="C28" s="7">
        <v>22.9</v>
      </c>
      <c r="D28" s="7">
        <v>5.2</v>
      </c>
      <c r="E28" s="6">
        <v>24.0</v>
      </c>
      <c r="F28" s="6">
        <v>550.0</v>
      </c>
      <c r="G28" s="6">
        <v>124.0</v>
      </c>
      <c r="H28" s="8" t="s">
        <v>61</v>
      </c>
    </row>
    <row r="29">
      <c r="A29" s="5">
        <v>28.0</v>
      </c>
      <c r="B29" s="6" t="s">
        <v>62</v>
      </c>
      <c r="C29" s="7">
        <v>90.8</v>
      </c>
      <c r="D29" s="7">
        <v>3.8</v>
      </c>
      <c r="E29" s="6">
        <v>26.0</v>
      </c>
      <c r="F29" s="6">
        <v>2360.0</v>
      </c>
      <c r="G29" s="6">
        <v>98.0</v>
      </c>
      <c r="H29" s="8" t="s">
        <v>63</v>
      </c>
    </row>
    <row r="30">
      <c r="A30" s="5">
        <v>29.0</v>
      </c>
      <c r="B30" s="6" t="s">
        <v>64</v>
      </c>
      <c r="C30" s="7">
        <v>64.0</v>
      </c>
      <c r="D30" s="7">
        <v>5.2</v>
      </c>
      <c r="E30" s="6">
        <v>25.0</v>
      </c>
      <c r="F30" s="6">
        <v>1600.0</v>
      </c>
      <c r="G30" s="6">
        <v>129.0</v>
      </c>
      <c r="H30" s="8" t="s">
        <v>65</v>
      </c>
    </row>
    <row r="31">
      <c r="A31" s="5">
        <v>30.0</v>
      </c>
      <c r="B31" s="6" t="s">
        <v>66</v>
      </c>
      <c r="C31" s="7">
        <v>75.4</v>
      </c>
      <c r="D31" s="7">
        <v>2.7</v>
      </c>
      <c r="E31" s="6">
        <v>24.0</v>
      </c>
      <c r="F31" s="6">
        <v>1810.0</v>
      </c>
      <c r="G31" s="6">
        <v>65.0</v>
      </c>
      <c r="H31" s="8" t="s">
        <v>67</v>
      </c>
    </row>
    <row r="32">
      <c r="A32" s="5">
        <v>31.0</v>
      </c>
      <c r="B32" s="6" t="s">
        <v>68</v>
      </c>
      <c r="C32" s="7">
        <v>52.6</v>
      </c>
      <c r="D32" s="7">
        <v>4.1</v>
      </c>
      <c r="E32" s="6">
        <v>23.0</v>
      </c>
      <c r="F32" s="6">
        <v>1210.0</v>
      </c>
      <c r="G32" s="6">
        <v>95.0</v>
      </c>
      <c r="H32" s="8" t="s">
        <v>69</v>
      </c>
    </row>
    <row r="33">
      <c r="A33" s="5">
        <v>32.0</v>
      </c>
      <c r="B33" s="6" t="s">
        <v>70</v>
      </c>
      <c r="C33" s="7">
        <v>46.1</v>
      </c>
      <c r="D33" s="7">
        <v>3.4</v>
      </c>
      <c r="E33" s="6">
        <v>23.0</v>
      </c>
      <c r="F33" s="6">
        <v>1060.0</v>
      </c>
      <c r="G33" s="6">
        <v>79.0</v>
      </c>
      <c r="H33" s="8" t="s">
        <v>71</v>
      </c>
    </row>
    <row r="34">
      <c r="A34" s="5">
        <v>33.0</v>
      </c>
      <c r="B34" s="6" t="s">
        <v>72</v>
      </c>
      <c r="C34" s="7">
        <v>36.7</v>
      </c>
      <c r="D34" s="7">
        <v>1.9</v>
      </c>
      <c r="E34" s="6">
        <v>24.0</v>
      </c>
      <c r="F34" s="6">
        <v>880.0</v>
      </c>
      <c r="G34" s="6">
        <v>45.0</v>
      </c>
      <c r="H34" s="8" t="s">
        <v>73</v>
      </c>
    </row>
    <row r="35">
      <c r="A35" s="9"/>
      <c r="H35" s="10"/>
    </row>
    <row r="36">
      <c r="A36" s="9"/>
      <c r="H36" s="10"/>
    </row>
    <row r="37">
      <c r="A37" s="9"/>
      <c r="H37" s="10"/>
    </row>
    <row r="38">
      <c r="A38" s="9"/>
      <c r="H38" s="10"/>
    </row>
    <row r="39">
      <c r="A39" s="9"/>
      <c r="H39" s="10"/>
    </row>
    <row r="40">
      <c r="A40" s="9"/>
      <c r="H40" s="10"/>
    </row>
    <row r="41">
      <c r="A41" s="9"/>
      <c r="H41" s="10"/>
    </row>
    <row r="42">
      <c r="A42" s="9"/>
      <c r="H42" s="10"/>
    </row>
    <row r="43">
      <c r="A43" s="9"/>
      <c r="H43" s="10"/>
    </row>
    <row r="44">
      <c r="A44" s="9"/>
      <c r="H44" s="10"/>
    </row>
    <row r="45">
      <c r="A45" s="9"/>
      <c r="H45" s="10"/>
    </row>
    <row r="46">
      <c r="A46" s="9"/>
      <c r="H46" s="10"/>
    </row>
    <row r="47">
      <c r="A47" s="9"/>
      <c r="H47" s="10"/>
    </row>
    <row r="48">
      <c r="A48" s="9"/>
      <c r="H48" s="10"/>
    </row>
    <row r="49">
      <c r="A49" s="9"/>
      <c r="H49" s="10"/>
    </row>
    <row r="50">
      <c r="A50" s="9"/>
      <c r="H50" s="10"/>
    </row>
    <row r="51">
      <c r="A51" s="9"/>
      <c r="H51" s="10"/>
    </row>
    <row r="52">
      <c r="A52" s="9"/>
      <c r="H52" s="10"/>
    </row>
    <row r="53">
      <c r="A53" s="9"/>
      <c r="H53" s="10"/>
    </row>
    <row r="54">
      <c r="A54" s="9"/>
      <c r="H54" s="10"/>
    </row>
    <row r="55">
      <c r="A55" s="9"/>
      <c r="H55" s="10"/>
    </row>
    <row r="56">
      <c r="A56" s="9"/>
      <c r="H56" s="10"/>
    </row>
    <row r="57">
      <c r="A57" s="9"/>
      <c r="H57" s="10"/>
    </row>
    <row r="58">
      <c r="A58" s="9"/>
      <c r="H58" s="10"/>
    </row>
    <row r="59">
      <c r="A59" s="9"/>
      <c r="H59" s="10"/>
    </row>
    <row r="60">
      <c r="A60" s="9"/>
      <c r="H60" s="10"/>
    </row>
    <row r="61">
      <c r="A61" s="9"/>
      <c r="H61" s="10"/>
    </row>
    <row r="62">
      <c r="A62" s="9"/>
      <c r="H62" s="10"/>
    </row>
    <row r="63">
      <c r="A63" s="9"/>
      <c r="H63" s="10"/>
    </row>
    <row r="64">
      <c r="A64" s="9"/>
      <c r="H64" s="10"/>
    </row>
    <row r="65">
      <c r="A65" s="9"/>
      <c r="H65" s="10"/>
    </row>
    <row r="66">
      <c r="A66" s="9"/>
      <c r="H66" s="10"/>
    </row>
    <row r="67">
      <c r="A67" s="9"/>
      <c r="H67" s="10"/>
    </row>
    <row r="68">
      <c r="A68" s="9"/>
      <c r="H68" s="10"/>
    </row>
    <row r="69">
      <c r="A69" s="9"/>
      <c r="H69" s="10"/>
    </row>
    <row r="70">
      <c r="A70" s="9"/>
      <c r="H70" s="10"/>
    </row>
    <row r="71">
      <c r="A71" s="9"/>
      <c r="H71" s="10"/>
    </row>
    <row r="72">
      <c r="A72" s="9"/>
      <c r="H72" s="10"/>
    </row>
    <row r="73">
      <c r="A73" s="9"/>
      <c r="H73" s="10"/>
    </row>
    <row r="74">
      <c r="A74" s="9"/>
      <c r="H74" s="10"/>
    </row>
    <row r="75">
      <c r="A75" s="9"/>
      <c r="H75" s="10"/>
    </row>
    <row r="76">
      <c r="A76" s="9"/>
      <c r="H76" s="10"/>
    </row>
    <row r="77">
      <c r="A77" s="9"/>
      <c r="H77" s="10"/>
    </row>
    <row r="78">
      <c r="A78" s="9"/>
      <c r="H78" s="10"/>
    </row>
    <row r="79">
      <c r="A79" s="9"/>
      <c r="H79" s="10"/>
    </row>
    <row r="80">
      <c r="A80" s="9"/>
      <c r="H80" s="10"/>
    </row>
    <row r="81">
      <c r="A81" s="9"/>
      <c r="H81" s="10"/>
    </row>
    <row r="82">
      <c r="A82" s="9"/>
      <c r="H82" s="10"/>
    </row>
    <row r="83">
      <c r="A83" s="9"/>
      <c r="H83" s="10"/>
    </row>
    <row r="84">
      <c r="A84" s="9"/>
      <c r="H84" s="10"/>
    </row>
    <row r="85">
      <c r="A85" s="9"/>
      <c r="H85" s="10"/>
    </row>
    <row r="86">
      <c r="A86" s="9"/>
      <c r="H86" s="10"/>
    </row>
    <row r="87">
      <c r="A87" s="9"/>
      <c r="H87" s="10"/>
    </row>
    <row r="88">
      <c r="A88" s="9"/>
      <c r="H88" s="10"/>
    </row>
    <row r="89">
      <c r="A89" s="9"/>
      <c r="H89" s="10"/>
    </row>
    <row r="90">
      <c r="A90" s="9"/>
      <c r="H90" s="10"/>
    </row>
    <row r="91">
      <c r="A91" s="9"/>
      <c r="H91" s="10"/>
    </row>
    <row r="92">
      <c r="A92" s="9"/>
      <c r="H92" s="10"/>
    </row>
    <row r="93">
      <c r="A93" s="9"/>
      <c r="H93" s="10"/>
    </row>
    <row r="94">
      <c r="A94" s="9"/>
      <c r="H94" s="10"/>
    </row>
    <row r="95">
      <c r="A95" s="9"/>
      <c r="H95" s="10"/>
    </row>
    <row r="96">
      <c r="A96" s="9"/>
      <c r="H96" s="10"/>
    </row>
    <row r="97">
      <c r="A97" s="9"/>
      <c r="H97" s="10"/>
    </row>
    <row r="98">
      <c r="A98" s="9"/>
      <c r="H98" s="10"/>
    </row>
    <row r="99">
      <c r="A99" s="9"/>
      <c r="H99" s="10"/>
    </row>
    <row r="100">
      <c r="A100" s="9"/>
      <c r="H100" s="10"/>
    </row>
    <row r="101">
      <c r="A101" s="9"/>
      <c r="H101" s="10"/>
    </row>
    <row r="102">
      <c r="A102" s="9"/>
      <c r="H102" s="10"/>
    </row>
    <row r="103">
      <c r="A103" s="9"/>
      <c r="H103" s="10"/>
    </row>
    <row r="104">
      <c r="A104" s="9"/>
      <c r="H104" s="10"/>
    </row>
    <row r="105">
      <c r="A105" s="9"/>
      <c r="H105" s="10"/>
    </row>
    <row r="106">
      <c r="A106" s="9"/>
      <c r="H106" s="10"/>
    </row>
    <row r="107">
      <c r="A107" s="9"/>
      <c r="H107" s="10"/>
    </row>
    <row r="108">
      <c r="A108" s="9"/>
      <c r="H108" s="10"/>
    </row>
    <row r="109">
      <c r="A109" s="9"/>
      <c r="H109" s="10"/>
    </row>
    <row r="110">
      <c r="A110" s="9"/>
      <c r="H110" s="10"/>
    </row>
    <row r="111">
      <c r="A111" s="9"/>
      <c r="H111" s="10"/>
    </row>
    <row r="112">
      <c r="A112" s="9"/>
      <c r="H112" s="10"/>
    </row>
    <row r="113">
      <c r="A113" s="9"/>
      <c r="H113" s="10"/>
    </row>
    <row r="114">
      <c r="A114" s="9"/>
      <c r="H114" s="10"/>
    </row>
    <row r="115">
      <c r="A115" s="9"/>
      <c r="H115" s="10"/>
    </row>
    <row r="116">
      <c r="A116" s="9"/>
      <c r="H116" s="10"/>
    </row>
    <row r="117">
      <c r="A117" s="9"/>
      <c r="H117" s="10"/>
    </row>
    <row r="118">
      <c r="A118" s="9"/>
      <c r="H118" s="10"/>
    </row>
    <row r="119">
      <c r="A119" s="9"/>
      <c r="H119" s="10"/>
    </row>
    <row r="120">
      <c r="A120" s="9"/>
      <c r="H120" s="10"/>
    </row>
    <row r="121">
      <c r="A121" s="9"/>
      <c r="H121" s="10"/>
    </row>
    <row r="122">
      <c r="A122" s="9"/>
      <c r="H122" s="10"/>
    </row>
    <row r="123">
      <c r="A123" s="9"/>
      <c r="H123" s="10"/>
    </row>
    <row r="124">
      <c r="A124" s="9"/>
      <c r="H124" s="10"/>
    </row>
    <row r="125">
      <c r="A125" s="9"/>
      <c r="H125" s="10"/>
    </row>
    <row r="126">
      <c r="A126" s="9"/>
      <c r="H126" s="10"/>
    </row>
    <row r="127">
      <c r="A127" s="9"/>
      <c r="H127" s="10"/>
    </row>
    <row r="128">
      <c r="A128" s="9"/>
      <c r="H128" s="10"/>
    </row>
    <row r="129">
      <c r="A129" s="9"/>
      <c r="H129" s="10"/>
    </row>
    <row r="130">
      <c r="A130" s="9"/>
      <c r="H130" s="10"/>
    </row>
    <row r="131">
      <c r="A131" s="9"/>
      <c r="H131" s="10"/>
    </row>
    <row r="132">
      <c r="A132" s="9"/>
      <c r="H132" s="10"/>
    </row>
    <row r="133">
      <c r="A133" s="9"/>
      <c r="H133" s="10"/>
    </row>
    <row r="134">
      <c r="A134" s="9"/>
      <c r="H134" s="10"/>
    </row>
    <row r="135">
      <c r="A135" s="9"/>
      <c r="H135" s="10"/>
    </row>
    <row r="136">
      <c r="A136" s="9"/>
      <c r="H136" s="10"/>
    </row>
    <row r="137">
      <c r="A137" s="9"/>
      <c r="H137" s="10"/>
    </row>
    <row r="138">
      <c r="A138" s="9"/>
      <c r="H138" s="10"/>
    </row>
    <row r="139">
      <c r="A139" s="9"/>
      <c r="H139" s="10"/>
    </row>
    <row r="140">
      <c r="A140" s="9"/>
      <c r="H140" s="10"/>
    </row>
    <row r="141">
      <c r="A141" s="9"/>
      <c r="H141" s="10"/>
    </row>
    <row r="142">
      <c r="A142" s="9"/>
      <c r="H142" s="10"/>
    </row>
    <row r="143">
      <c r="A143" s="9"/>
      <c r="H143" s="10"/>
    </row>
    <row r="144">
      <c r="A144" s="9"/>
      <c r="H144" s="10"/>
    </row>
    <row r="145">
      <c r="A145" s="9"/>
      <c r="H145" s="10"/>
    </row>
    <row r="146">
      <c r="A146" s="9"/>
      <c r="H146" s="10"/>
    </row>
    <row r="147">
      <c r="A147" s="9"/>
      <c r="H147" s="10"/>
    </row>
    <row r="148">
      <c r="A148" s="9"/>
      <c r="H148" s="10"/>
    </row>
    <row r="149">
      <c r="A149" s="9"/>
      <c r="H149" s="10"/>
    </row>
    <row r="150">
      <c r="A150" s="9"/>
      <c r="H150" s="10"/>
    </row>
    <row r="151">
      <c r="A151" s="9"/>
      <c r="H151" s="10"/>
    </row>
    <row r="152">
      <c r="A152" s="9"/>
      <c r="H152" s="10"/>
    </row>
    <row r="153">
      <c r="A153" s="9"/>
      <c r="H153" s="10"/>
    </row>
    <row r="154">
      <c r="A154" s="9"/>
      <c r="H154" s="10"/>
    </row>
    <row r="155">
      <c r="A155" s="9"/>
      <c r="H155" s="10"/>
    </row>
    <row r="156">
      <c r="A156" s="9"/>
      <c r="H156" s="10"/>
    </row>
    <row r="157">
      <c r="A157" s="9"/>
      <c r="H157" s="10"/>
    </row>
    <row r="158">
      <c r="A158" s="9"/>
      <c r="H158" s="10"/>
    </row>
    <row r="159">
      <c r="A159" s="9"/>
      <c r="H159" s="10"/>
    </row>
    <row r="160">
      <c r="A160" s="9"/>
      <c r="H160" s="10"/>
    </row>
    <row r="161">
      <c r="A161" s="9"/>
      <c r="H161" s="10"/>
    </row>
    <row r="162">
      <c r="A162" s="9"/>
      <c r="H162" s="10"/>
    </row>
    <row r="163">
      <c r="A163" s="9"/>
      <c r="H163" s="10"/>
    </row>
    <row r="164">
      <c r="A164" s="9"/>
      <c r="H164" s="10"/>
    </row>
    <row r="165">
      <c r="A165" s="9"/>
      <c r="H165" s="10"/>
    </row>
    <row r="166">
      <c r="A166" s="9"/>
      <c r="H166" s="10"/>
    </row>
    <row r="167">
      <c r="A167" s="9"/>
      <c r="H167" s="10"/>
    </row>
    <row r="168">
      <c r="A168" s="9"/>
      <c r="H168" s="10"/>
    </row>
    <row r="169">
      <c r="A169" s="9"/>
      <c r="H169" s="10"/>
    </row>
    <row r="170">
      <c r="A170" s="9"/>
      <c r="H170" s="10"/>
    </row>
    <row r="171">
      <c r="A171" s="9"/>
      <c r="H171" s="10"/>
    </row>
    <row r="172">
      <c r="A172" s="9"/>
      <c r="H172" s="10"/>
    </row>
    <row r="173">
      <c r="A173" s="9"/>
      <c r="H173" s="10"/>
    </row>
    <row r="174">
      <c r="A174" s="9"/>
      <c r="H174" s="10"/>
    </row>
    <row r="175">
      <c r="A175" s="9"/>
      <c r="H175" s="10"/>
    </row>
    <row r="176">
      <c r="A176" s="9"/>
      <c r="H176" s="10"/>
    </row>
    <row r="177">
      <c r="A177" s="9"/>
      <c r="H177" s="10"/>
    </row>
    <row r="178">
      <c r="A178" s="9"/>
      <c r="H178" s="10"/>
    </row>
    <row r="179">
      <c r="A179" s="9"/>
      <c r="H179" s="10"/>
    </row>
    <row r="180">
      <c r="A180" s="9"/>
      <c r="H180" s="10"/>
    </row>
    <row r="181">
      <c r="A181" s="9"/>
      <c r="H181" s="10"/>
    </row>
    <row r="182">
      <c r="A182" s="9"/>
      <c r="H182" s="10"/>
    </row>
    <row r="183">
      <c r="A183" s="9"/>
      <c r="H183" s="10"/>
    </row>
    <row r="184">
      <c r="A184" s="9"/>
      <c r="H184" s="10"/>
    </row>
    <row r="185">
      <c r="A185" s="9"/>
      <c r="H185" s="10"/>
    </row>
    <row r="186">
      <c r="A186" s="9"/>
      <c r="H186" s="10"/>
    </row>
    <row r="187">
      <c r="A187" s="9"/>
      <c r="H187" s="10"/>
    </row>
    <row r="188">
      <c r="A188" s="9"/>
      <c r="H188" s="10"/>
    </row>
    <row r="189">
      <c r="A189" s="9"/>
      <c r="H189" s="10"/>
    </row>
    <row r="190">
      <c r="A190" s="9"/>
      <c r="H190" s="10"/>
    </row>
    <row r="191">
      <c r="A191" s="9"/>
      <c r="H191" s="10"/>
    </row>
    <row r="192">
      <c r="A192" s="9"/>
      <c r="H192" s="10"/>
    </row>
    <row r="193">
      <c r="A193" s="9"/>
      <c r="H193" s="10"/>
    </row>
    <row r="194">
      <c r="A194" s="9"/>
      <c r="H194" s="10"/>
    </row>
    <row r="195">
      <c r="A195" s="9"/>
      <c r="H195" s="10"/>
    </row>
    <row r="196">
      <c r="A196" s="9"/>
      <c r="H196" s="10"/>
    </row>
    <row r="197">
      <c r="A197" s="9"/>
      <c r="H197" s="10"/>
    </row>
    <row r="198">
      <c r="A198" s="9"/>
      <c r="H198" s="10"/>
    </row>
    <row r="199">
      <c r="A199" s="9"/>
      <c r="H199" s="10"/>
    </row>
    <row r="200">
      <c r="A200" s="9"/>
      <c r="H200" s="10"/>
    </row>
    <row r="201">
      <c r="A201" s="9"/>
      <c r="H201" s="10"/>
    </row>
    <row r="202">
      <c r="A202" s="9"/>
      <c r="H202" s="10"/>
    </row>
    <row r="203">
      <c r="A203" s="9"/>
      <c r="H203" s="10"/>
    </row>
    <row r="204">
      <c r="A204" s="9"/>
      <c r="H204" s="10"/>
    </row>
    <row r="205">
      <c r="A205" s="9"/>
      <c r="H205" s="10"/>
    </row>
    <row r="206">
      <c r="A206" s="9"/>
      <c r="H206" s="10"/>
    </row>
    <row r="207">
      <c r="A207" s="9"/>
      <c r="H207" s="10"/>
    </row>
    <row r="208">
      <c r="A208" s="9"/>
      <c r="H208" s="10"/>
    </row>
    <row r="209">
      <c r="A209" s="9"/>
      <c r="H209" s="10"/>
    </row>
    <row r="210">
      <c r="A210" s="9"/>
      <c r="H210" s="10"/>
    </row>
    <row r="211">
      <c r="A211" s="9"/>
      <c r="H211" s="10"/>
    </row>
    <row r="212">
      <c r="A212" s="9"/>
      <c r="H212" s="10"/>
    </row>
    <row r="213">
      <c r="A213" s="9"/>
      <c r="H213" s="10"/>
    </row>
    <row r="214">
      <c r="A214" s="9"/>
      <c r="H214" s="10"/>
    </row>
    <row r="215">
      <c r="A215" s="9"/>
      <c r="H215" s="10"/>
    </row>
    <row r="216">
      <c r="A216" s="9"/>
      <c r="H216" s="10"/>
    </row>
    <row r="217">
      <c r="A217" s="9"/>
      <c r="H217" s="10"/>
    </row>
    <row r="218">
      <c r="A218" s="9"/>
      <c r="H218" s="10"/>
    </row>
    <row r="219">
      <c r="A219" s="9"/>
      <c r="H219" s="10"/>
    </row>
    <row r="220">
      <c r="A220" s="9"/>
      <c r="H220" s="10"/>
    </row>
    <row r="221">
      <c r="A221" s="9"/>
      <c r="H221" s="10"/>
    </row>
    <row r="222">
      <c r="A222" s="9"/>
      <c r="H222" s="10"/>
    </row>
    <row r="223">
      <c r="A223" s="9"/>
      <c r="H223" s="10"/>
    </row>
    <row r="224">
      <c r="A224" s="9"/>
      <c r="H224" s="10"/>
    </row>
    <row r="225">
      <c r="A225" s="9"/>
      <c r="H225" s="10"/>
    </row>
    <row r="226">
      <c r="A226" s="9"/>
      <c r="H226" s="10"/>
    </row>
    <row r="227">
      <c r="A227" s="9"/>
      <c r="H227" s="10"/>
    </row>
    <row r="228">
      <c r="A228" s="9"/>
      <c r="H228" s="10"/>
    </row>
    <row r="229">
      <c r="A229" s="9"/>
      <c r="H229" s="10"/>
    </row>
    <row r="230">
      <c r="A230" s="9"/>
      <c r="H230" s="10"/>
    </row>
    <row r="231">
      <c r="A231" s="9"/>
      <c r="H231" s="10"/>
    </row>
    <row r="232">
      <c r="A232" s="9"/>
      <c r="H232" s="10"/>
    </row>
    <row r="233">
      <c r="A233" s="9"/>
      <c r="H233" s="10"/>
    </row>
    <row r="234">
      <c r="A234" s="9"/>
      <c r="H234" s="10"/>
    </row>
    <row r="235">
      <c r="A235" s="9"/>
      <c r="H235" s="10"/>
    </row>
    <row r="236">
      <c r="A236" s="9"/>
      <c r="H236" s="10"/>
    </row>
    <row r="237">
      <c r="A237" s="9"/>
      <c r="H237" s="10"/>
    </row>
    <row r="238">
      <c r="A238" s="9"/>
      <c r="H238" s="10"/>
    </row>
    <row r="239">
      <c r="A239" s="9"/>
      <c r="H239" s="10"/>
    </row>
    <row r="240">
      <c r="A240" s="9"/>
      <c r="H240" s="10"/>
    </row>
    <row r="241">
      <c r="A241" s="9"/>
      <c r="H241" s="10"/>
    </row>
    <row r="242">
      <c r="A242" s="9"/>
      <c r="H242" s="10"/>
    </row>
    <row r="243">
      <c r="A243" s="9"/>
      <c r="H243" s="10"/>
    </row>
    <row r="244">
      <c r="A244" s="9"/>
      <c r="H244" s="10"/>
    </row>
    <row r="245">
      <c r="A245" s="9"/>
      <c r="H245" s="10"/>
    </row>
    <row r="246">
      <c r="A246" s="9"/>
      <c r="H246" s="10"/>
    </row>
    <row r="247">
      <c r="A247" s="9"/>
      <c r="H247" s="10"/>
    </row>
    <row r="248">
      <c r="A248" s="9"/>
      <c r="H248" s="10"/>
    </row>
    <row r="249">
      <c r="A249" s="9"/>
      <c r="H249" s="10"/>
    </row>
    <row r="250">
      <c r="A250" s="9"/>
      <c r="H250" s="10"/>
    </row>
    <row r="251">
      <c r="A251" s="9"/>
      <c r="H251" s="10"/>
    </row>
    <row r="252">
      <c r="A252" s="9"/>
      <c r="H252" s="10"/>
    </row>
    <row r="253">
      <c r="A253" s="9"/>
      <c r="H253" s="10"/>
    </row>
    <row r="254">
      <c r="A254" s="9"/>
      <c r="H254" s="10"/>
    </row>
    <row r="255">
      <c r="A255" s="9"/>
      <c r="H255" s="10"/>
    </row>
    <row r="256">
      <c r="A256" s="9"/>
      <c r="H256" s="10"/>
    </row>
    <row r="257">
      <c r="A257" s="9"/>
      <c r="H257" s="10"/>
    </row>
    <row r="258">
      <c r="A258" s="9"/>
      <c r="H258" s="10"/>
    </row>
    <row r="259">
      <c r="A259" s="9"/>
      <c r="H259" s="10"/>
    </row>
    <row r="260">
      <c r="A260" s="9"/>
      <c r="H260" s="10"/>
    </row>
    <row r="261">
      <c r="A261" s="9"/>
      <c r="H261" s="10"/>
    </row>
    <row r="262">
      <c r="A262" s="9"/>
      <c r="H262" s="10"/>
    </row>
    <row r="263">
      <c r="A263" s="9"/>
      <c r="H263" s="10"/>
    </row>
    <row r="264">
      <c r="A264" s="9"/>
      <c r="H264" s="10"/>
    </row>
    <row r="265">
      <c r="A265" s="9"/>
      <c r="H265" s="10"/>
    </row>
    <row r="266">
      <c r="A266" s="9"/>
      <c r="H266" s="10"/>
    </row>
    <row r="267">
      <c r="A267" s="9"/>
      <c r="H267" s="10"/>
    </row>
    <row r="268">
      <c r="A268" s="9"/>
      <c r="H268" s="10"/>
    </row>
    <row r="269">
      <c r="A269" s="9"/>
      <c r="H269" s="10"/>
    </row>
    <row r="270">
      <c r="A270" s="9"/>
      <c r="H270" s="10"/>
    </row>
    <row r="271">
      <c r="A271" s="9"/>
      <c r="H271" s="10"/>
    </row>
    <row r="272">
      <c r="A272" s="9"/>
      <c r="H272" s="10"/>
    </row>
    <row r="273">
      <c r="A273" s="9"/>
      <c r="H273" s="10"/>
    </row>
    <row r="274">
      <c r="A274" s="9"/>
      <c r="H274" s="10"/>
    </row>
    <row r="275">
      <c r="A275" s="9"/>
      <c r="H275" s="10"/>
    </row>
    <row r="276">
      <c r="A276" s="9"/>
      <c r="H276" s="10"/>
    </row>
    <row r="277">
      <c r="A277" s="9"/>
      <c r="H277" s="10"/>
    </row>
    <row r="278">
      <c r="A278" s="9"/>
      <c r="H278" s="10"/>
    </row>
    <row r="279">
      <c r="A279" s="9"/>
      <c r="H279" s="10"/>
    </row>
    <row r="280">
      <c r="A280" s="9"/>
      <c r="H280" s="10"/>
    </row>
    <row r="281">
      <c r="A281" s="9"/>
      <c r="H281" s="10"/>
    </row>
    <row r="282">
      <c r="A282" s="9"/>
      <c r="H282" s="10"/>
    </row>
    <row r="283">
      <c r="A283" s="9"/>
      <c r="H283" s="10"/>
    </row>
    <row r="284">
      <c r="A284" s="9"/>
      <c r="H284" s="10"/>
    </row>
    <row r="285">
      <c r="A285" s="9"/>
      <c r="H285" s="10"/>
    </row>
    <row r="286">
      <c r="A286" s="9"/>
      <c r="H286" s="10"/>
    </row>
    <row r="287">
      <c r="A287" s="9"/>
      <c r="H287" s="10"/>
    </row>
    <row r="288">
      <c r="A288" s="9"/>
      <c r="H288" s="10"/>
    </row>
    <row r="289">
      <c r="A289" s="9"/>
      <c r="H289" s="10"/>
    </row>
    <row r="290">
      <c r="A290" s="9"/>
      <c r="H290" s="10"/>
    </row>
    <row r="291">
      <c r="A291" s="9"/>
      <c r="H291" s="10"/>
    </row>
    <row r="292">
      <c r="A292" s="9"/>
      <c r="H292" s="10"/>
    </row>
    <row r="293">
      <c r="A293" s="9"/>
      <c r="H293" s="10"/>
    </row>
    <row r="294">
      <c r="A294" s="9"/>
      <c r="H294" s="10"/>
    </row>
    <row r="295">
      <c r="A295" s="9"/>
      <c r="H295" s="10"/>
    </row>
    <row r="296">
      <c r="A296" s="9"/>
      <c r="H296" s="10"/>
    </row>
    <row r="297">
      <c r="A297" s="9"/>
      <c r="H297" s="10"/>
    </row>
    <row r="298">
      <c r="A298" s="9"/>
      <c r="H298" s="10"/>
    </row>
    <row r="299">
      <c r="A299" s="9"/>
      <c r="H299" s="10"/>
    </row>
    <row r="300">
      <c r="A300" s="9"/>
      <c r="H300" s="10"/>
    </row>
    <row r="301">
      <c r="A301" s="9"/>
      <c r="H301" s="10"/>
    </row>
    <row r="302">
      <c r="A302" s="9"/>
      <c r="H302" s="10"/>
    </row>
    <row r="303">
      <c r="A303" s="9"/>
      <c r="H303" s="10"/>
    </row>
    <row r="304">
      <c r="A304" s="9"/>
      <c r="H304" s="10"/>
    </row>
    <row r="305">
      <c r="A305" s="9"/>
      <c r="H305" s="10"/>
    </row>
    <row r="306">
      <c r="A306" s="9"/>
      <c r="H306" s="10"/>
    </row>
    <row r="307">
      <c r="A307" s="9"/>
      <c r="H307" s="10"/>
    </row>
    <row r="308">
      <c r="A308" s="9"/>
      <c r="H308" s="10"/>
    </row>
    <row r="309">
      <c r="A309" s="9"/>
      <c r="H309" s="10"/>
    </row>
    <row r="310">
      <c r="A310" s="9"/>
      <c r="H310" s="10"/>
    </row>
    <row r="311">
      <c r="A311" s="9"/>
      <c r="H311" s="10"/>
    </row>
    <row r="312">
      <c r="A312" s="9"/>
      <c r="H312" s="10"/>
    </row>
    <row r="313">
      <c r="A313" s="9"/>
      <c r="H313" s="10"/>
    </row>
    <row r="314">
      <c r="A314" s="9"/>
      <c r="H314" s="10"/>
    </row>
    <row r="315">
      <c r="A315" s="9"/>
      <c r="H315" s="10"/>
    </row>
    <row r="316">
      <c r="A316" s="9"/>
      <c r="H316" s="10"/>
    </row>
    <row r="317">
      <c r="A317" s="9"/>
      <c r="H317" s="10"/>
    </row>
    <row r="318">
      <c r="A318" s="9"/>
      <c r="H318" s="10"/>
    </row>
    <row r="319">
      <c r="A319" s="9"/>
      <c r="H319" s="10"/>
    </row>
    <row r="320">
      <c r="A320" s="9"/>
      <c r="H320" s="10"/>
    </row>
    <row r="321">
      <c r="A321" s="9"/>
      <c r="H321" s="10"/>
    </row>
    <row r="322">
      <c r="A322" s="9"/>
      <c r="H322" s="10"/>
    </row>
    <row r="323">
      <c r="A323" s="9"/>
      <c r="H323" s="10"/>
    </row>
    <row r="324">
      <c r="A324" s="9"/>
      <c r="H324" s="10"/>
    </row>
    <row r="325">
      <c r="A325" s="9"/>
      <c r="H325" s="10"/>
    </row>
    <row r="326">
      <c r="A326" s="9"/>
      <c r="H326" s="10"/>
    </row>
    <row r="327">
      <c r="A327" s="9"/>
      <c r="H327" s="10"/>
    </row>
    <row r="328">
      <c r="A328" s="9"/>
      <c r="H328" s="10"/>
    </row>
    <row r="329">
      <c r="A329" s="9"/>
      <c r="H329" s="10"/>
    </row>
    <row r="330">
      <c r="A330" s="9"/>
      <c r="H330" s="10"/>
    </row>
    <row r="331">
      <c r="A331" s="9"/>
      <c r="H331" s="10"/>
    </row>
    <row r="332">
      <c r="A332" s="9"/>
      <c r="H332" s="10"/>
    </row>
    <row r="333">
      <c r="A333" s="9"/>
      <c r="H333" s="10"/>
    </row>
    <row r="334">
      <c r="A334" s="9"/>
      <c r="H334" s="10"/>
    </row>
    <row r="335">
      <c r="A335" s="9"/>
      <c r="H335" s="10"/>
    </row>
    <row r="336">
      <c r="A336" s="9"/>
      <c r="H336" s="10"/>
    </row>
    <row r="337">
      <c r="A337" s="9"/>
      <c r="H337" s="10"/>
    </row>
    <row r="338">
      <c r="A338" s="9"/>
      <c r="H338" s="10"/>
    </row>
    <row r="339">
      <c r="A339" s="9"/>
      <c r="H339" s="10"/>
    </row>
    <row r="340">
      <c r="A340" s="9"/>
      <c r="H340" s="10"/>
    </row>
    <row r="341">
      <c r="A341" s="9"/>
      <c r="H341" s="10"/>
    </row>
    <row r="342">
      <c r="A342" s="9"/>
      <c r="H342" s="10"/>
    </row>
    <row r="343">
      <c r="A343" s="9"/>
      <c r="H343" s="10"/>
    </row>
    <row r="344">
      <c r="A344" s="9"/>
      <c r="H344" s="10"/>
    </row>
    <row r="345">
      <c r="A345" s="9"/>
      <c r="H345" s="10"/>
    </row>
    <row r="346">
      <c r="A346" s="9"/>
      <c r="H346" s="10"/>
    </row>
    <row r="347">
      <c r="A347" s="9"/>
      <c r="H347" s="10"/>
    </row>
    <row r="348">
      <c r="A348" s="9"/>
      <c r="H348" s="10"/>
    </row>
    <row r="349">
      <c r="A349" s="9"/>
      <c r="H349" s="10"/>
    </row>
    <row r="350">
      <c r="A350" s="9"/>
      <c r="H350" s="10"/>
    </row>
    <row r="351">
      <c r="A351" s="9"/>
      <c r="H351" s="10"/>
    </row>
    <row r="352">
      <c r="A352" s="9"/>
      <c r="H352" s="10"/>
    </row>
    <row r="353">
      <c r="A353" s="9"/>
      <c r="H353" s="10"/>
    </row>
    <row r="354">
      <c r="A354" s="9"/>
      <c r="H354" s="10"/>
    </row>
    <row r="355">
      <c r="A355" s="9"/>
      <c r="H355" s="10"/>
    </row>
    <row r="356">
      <c r="A356" s="9"/>
      <c r="H356" s="10"/>
    </row>
    <row r="357">
      <c r="A357" s="9"/>
      <c r="H357" s="10"/>
    </row>
    <row r="358">
      <c r="A358" s="9"/>
      <c r="H358" s="10"/>
    </row>
    <row r="359">
      <c r="A359" s="9"/>
      <c r="H359" s="10"/>
    </row>
    <row r="360">
      <c r="A360" s="9"/>
      <c r="H360" s="10"/>
    </row>
    <row r="361">
      <c r="A361" s="9"/>
      <c r="H361" s="10"/>
    </row>
    <row r="362">
      <c r="A362" s="9"/>
      <c r="H362" s="10"/>
    </row>
    <row r="363">
      <c r="A363" s="9"/>
      <c r="H363" s="10"/>
    </row>
    <row r="364">
      <c r="A364" s="9"/>
      <c r="H364" s="10"/>
    </row>
    <row r="365">
      <c r="A365" s="9"/>
      <c r="H365" s="10"/>
    </row>
    <row r="366">
      <c r="A366" s="9"/>
      <c r="H366" s="10"/>
    </row>
    <row r="367">
      <c r="A367" s="9"/>
      <c r="H367" s="10"/>
    </row>
    <row r="368">
      <c r="A368" s="9"/>
      <c r="H368" s="10"/>
    </row>
    <row r="369">
      <c r="A369" s="9"/>
      <c r="H369" s="10"/>
    </row>
    <row r="370">
      <c r="A370" s="9"/>
      <c r="H370" s="10"/>
    </row>
    <row r="371">
      <c r="A371" s="9"/>
      <c r="H371" s="10"/>
    </row>
    <row r="372">
      <c r="A372" s="9"/>
      <c r="H372" s="10"/>
    </row>
    <row r="373">
      <c r="A373" s="9"/>
      <c r="H373" s="10"/>
    </row>
    <row r="374">
      <c r="A374" s="9"/>
      <c r="H374" s="10"/>
    </row>
    <row r="375">
      <c r="A375" s="9"/>
      <c r="H375" s="10"/>
    </row>
    <row r="376">
      <c r="A376" s="9"/>
      <c r="H376" s="10"/>
    </row>
    <row r="377">
      <c r="A377" s="9"/>
      <c r="H377" s="10"/>
    </row>
    <row r="378">
      <c r="A378" s="9"/>
      <c r="H378" s="10"/>
    </row>
    <row r="379">
      <c r="A379" s="9"/>
      <c r="H379" s="10"/>
    </row>
    <row r="380">
      <c r="A380" s="9"/>
      <c r="H380" s="10"/>
    </row>
    <row r="381">
      <c r="A381" s="9"/>
      <c r="H381" s="10"/>
    </row>
    <row r="382">
      <c r="A382" s="9"/>
      <c r="H382" s="10"/>
    </row>
    <row r="383">
      <c r="A383" s="9"/>
      <c r="H383" s="10"/>
    </row>
    <row r="384">
      <c r="A384" s="9"/>
      <c r="H384" s="10"/>
    </row>
    <row r="385">
      <c r="A385" s="9"/>
      <c r="H385" s="10"/>
    </row>
    <row r="386">
      <c r="A386" s="9"/>
      <c r="H386" s="10"/>
    </row>
    <row r="387">
      <c r="A387" s="9"/>
      <c r="H387" s="10"/>
    </row>
    <row r="388">
      <c r="A388" s="9"/>
      <c r="H388" s="10"/>
    </row>
    <row r="389">
      <c r="A389" s="9"/>
      <c r="H389" s="10"/>
    </row>
    <row r="390">
      <c r="A390" s="9"/>
      <c r="H390" s="10"/>
    </row>
    <row r="391">
      <c r="A391" s="9"/>
      <c r="H391" s="10"/>
    </row>
    <row r="392">
      <c r="A392" s="9"/>
      <c r="H392" s="10"/>
    </row>
    <row r="393">
      <c r="A393" s="9"/>
      <c r="H393" s="10"/>
    </row>
    <row r="394">
      <c r="A394" s="9"/>
      <c r="H394" s="10"/>
    </row>
    <row r="395">
      <c r="A395" s="9"/>
      <c r="H395" s="10"/>
    </row>
    <row r="396">
      <c r="A396" s="9"/>
      <c r="H396" s="10"/>
    </row>
    <row r="397">
      <c r="A397" s="9"/>
      <c r="H397" s="10"/>
    </row>
    <row r="398">
      <c r="A398" s="9"/>
      <c r="H398" s="10"/>
    </row>
    <row r="399">
      <c r="A399" s="9"/>
      <c r="H399" s="10"/>
    </row>
    <row r="400">
      <c r="A400" s="9"/>
      <c r="H400" s="10"/>
    </row>
    <row r="401">
      <c r="A401" s="9"/>
      <c r="H401" s="10"/>
    </row>
    <row r="402">
      <c r="A402" s="9"/>
      <c r="H402" s="10"/>
    </row>
    <row r="403">
      <c r="A403" s="9"/>
      <c r="H403" s="10"/>
    </row>
    <row r="404">
      <c r="A404" s="9"/>
      <c r="H404" s="10"/>
    </row>
    <row r="405">
      <c r="A405" s="9"/>
      <c r="H405" s="10"/>
    </row>
    <row r="406">
      <c r="A406" s="9"/>
      <c r="H406" s="10"/>
    </row>
    <row r="407">
      <c r="A407" s="9"/>
      <c r="H407" s="10"/>
    </row>
    <row r="408">
      <c r="A408" s="9"/>
      <c r="H408" s="10"/>
    </row>
    <row r="409">
      <c r="A409" s="9"/>
      <c r="H409" s="10"/>
    </row>
    <row r="410">
      <c r="A410" s="9"/>
      <c r="H410" s="10"/>
    </row>
    <row r="411">
      <c r="A411" s="9"/>
      <c r="H411" s="10"/>
    </row>
    <row r="412">
      <c r="A412" s="9"/>
      <c r="H412" s="10"/>
    </row>
    <row r="413">
      <c r="A413" s="9"/>
      <c r="H413" s="10"/>
    </row>
    <row r="414">
      <c r="A414" s="9"/>
      <c r="H414" s="10"/>
    </row>
    <row r="415">
      <c r="A415" s="9"/>
      <c r="H415" s="10"/>
    </row>
    <row r="416">
      <c r="A416" s="9"/>
      <c r="H416" s="10"/>
    </row>
    <row r="417">
      <c r="A417" s="9"/>
      <c r="H417" s="10"/>
    </row>
    <row r="418">
      <c r="A418" s="9"/>
      <c r="H418" s="10"/>
    </row>
    <row r="419">
      <c r="A419" s="9"/>
      <c r="H419" s="10"/>
    </row>
    <row r="420">
      <c r="A420" s="9"/>
      <c r="H420" s="10"/>
    </row>
    <row r="421">
      <c r="A421" s="9"/>
      <c r="H421" s="10"/>
    </row>
    <row r="422">
      <c r="A422" s="9"/>
      <c r="H422" s="10"/>
    </row>
    <row r="423">
      <c r="A423" s="9"/>
      <c r="H423" s="10"/>
    </row>
    <row r="424">
      <c r="A424" s="9"/>
      <c r="H424" s="10"/>
    </row>
    <row r="425">
      <c r="A425" s="9"/>
      <c r="H425" s="10"/>
    </row>
    <row r="426">
      <c r="A426" s="9"/>
      <c r="H426" s="10"/>
    </row>
    <row r="427">
      <c r="A427" s="9"/>
      <c r="H427" s="10"/>
    </row>
    <row r="428">
      <c r="A428" s="9"/>
      <c r="H428" s="10"/>
    </row>
    <row r="429">
      <c r="A429" s="9"/>
      <c r="H429" s="10"/>
    </row>
    <row r="430">
      <c r="A430" s="9"/>
      <c r="H430" s="10"/>
    </row>
    <row r="431">
      <c r="A431" s="9"/>
      <c r="H431" s="10"/>
    </row>
    <row r="432">
      <c r="A432" s="9"/>
      <c r="H432" s="10"/>
    </row>
    <row r="433">
      <c r="A433" s="9"/>
      <c r="H433" s="10"/>
    </row>
    <row r="434">
      <c r="A434" s="9"/>
      <c r="H434" s="10"/>
    </row>
    <row r="435">
      <c r="A435" s="9"/>
      <c r="H435" s="10"/>
    </row>
    <row r="436">
      <c r="A436" s="9"/>
      <c r="H436" s="10"/>
    </row>
    <row r="437">
      <c r="A437" s="9"/>
      <c r="H437" s="10"/>
    </row>
    <row r="438">
      <c r="A438" s="9"/>
      <c r="H438" s="10"/>
    </row>
    <row r="439">
      <c r="A439" s="9"/>
      <c r="H439" s="10"/>
    </row>
    <row r="440">
      <c r="A440" s="9"/>
      <c r="H440" s="10"/>
    </row>
    <row r="441">
      <c r="A441" s="9"/>
      <c r="H441" s="10"/>
    </row>
    <row r="442">
      <c r="A442" s="9"/>
      <c r="H442" s="10"/>
    </row>
    <row r="443">
      <c r="A443" s="9"/>
      <c r="H443" s="10"/>
    </row>
    <row r="444">
      <c r="A444" s="9"/>
      <c r="H444" s="10"/>
    </row>
    <row r="445">
      <c r="A445" s="9"/>
      <c r="H445" s="10"/>
    </row>
    <row r="446">
      <c r="A446" s="9"/>
      <c r="H446" s="10"/>
    </row>
    <row r="447">
      <c r="A447" s="9"/>
      <c r="H447" s="10"/>
    </row>
    <row r="448">
      <c r="A448" s="9"/>
      <c r="H448" s="10"/>
    </row>
    <row r="449">
      <c r="A449" s="9"/>
      <c r="H449" s="10"/>
    </row>
    <row r="450">
      <c r="A450" s="9"/>
      <c r="H450" s="10"/>
    </row>
    <row r="451">
      <c r="A451" s="9"/>
      <c r="H451" s="10"/>
    </row>
    <row r="452">
      <c r="A452" s="9"/>
      <c r="H452" s="10"/>
    </row>
    <row r="453">
      <c r="A453" s="9"/>
      <c r="H453" s="10"/>
    </row>
    <row r="454">
      <c r="A454" s="9"/>
      <c r="H454" s="10"/>
    </row>
    <row r="455">
      <c r="A455" s="9"/>
      <c r="H455" s="10"/>
    </row>
    <row r="456">
      <c r="A456" s="9"/>
      <c r="H456" s="10"/>
    </row>
    <row r="457">
      <c r="A457" s="9"/>
      <c r="H457" s="10"/>
    </row>
    <row r="458">
      <c r="A458" s="9"/>
      <c r="H458" s="10"/>
    </row>
    <row r="459">
      <c r="A459" s="9"/>
      <c r="H459" s="10"/>
    </row>
    <row r="460">
      <c r="A460" s="9"/>
      <c r="H460" s="10"/>
    </row>
    <row r="461">
      <c r="A461" s="9"/>
      <c r="H461" s="10"/>
    </row>
    <row r="462">
      <c r="A462" s="9"/>
      <c r="H462" s="10"/>
    </row>
    <row r="463">
      <c r="A463" s="9"/>
      <c r="H463" s="10"/>
    </row>
    <row r="464">
      <c r="A464" s="9"/>
      <c r="H464" s="10"/>
    </row>
    <row r="465">
      <c r="A465" s="9"/>
      <c r="H465" s="10"/>
    </row>
    <row r="466">
      <c r="A466" s="9"/>
      <c r="H466" s="10"/>
    </row>
    <row r="467">
      <c r="A467" s="9"/>
      <c r="H467" s="10"/>
    </row>
    <row r="468">
      <c r="A468" s="9"/>
      <c r="H468" s="10"/>
    </row>
    <row r="469">
      <c r="A469" s="9"/>
      <c r="H469" s="10"/>
    </row>
    <row r="470">
      <c r="A470" s="9"/>
      <c r="H470" s="10"/>
    </row>
    <row r="471">
      <c r="A471" s="9"/>
      <c r="H471" s="10"/>
    </row>
    <row r="472">
      <c r="A472" s="9"/>
      <c r="H472" s="10"/>
    </row>
    <row r="473">
      <c r="A473" s="9"/>
      <c r="H473" s="10"/>
    </row>
    <row r="474">
      <c r="A474" s="9"/>
      <c r="H474" s="10"/>
    </row>
    <row r="475">
      <c r="A475" s="9"/>
      <c r="H475" s="10"/>
    </row>
    <row r="476">
      <c r="A476" s="9"/>
      <c r="H476" s="10"/>
    </row>
    <row r="477">
      <c r="A477" s="9"/>
      <c r="H477" s="10"/>
    </row>
    <row r="478">
      <c r="A478" s="9"/>
      <c r="H478" s="10"/>
    </row>
    <row r="479">
      <c r="A479" s="9"/>
      <c r="H479" s="10"/>
    </row>
    <row r="480">
      <c r="A480" s="9"/>
      <c r="H480" s="10"/>
    </row>
    <row r="481">
      <c r="A481" s="9"/>
      <c r="H481" s="10"/>
    </row>
    <row r="482">
      <c r="A482" s="9"/>
      <c r="H482" s="10"/>
    </row>
    <row r="483">
      <c r="A483" s="9"/>
      <c r="H483" s="10"/>
    </row>
    <row r="484">
      <c r="A484" s="9"/>
      <c r="H484" s="10"/>
    </row>
    <row r="485">
      <c r="A485" s="9"/>
      <c r="H485" s="10"/>
    </row>
    <row r="486">
      <c r="A486" s="9"/>
      <c r="H486" s="10"/>
    </row>
    <row r="487">
      <c r="A487" s="9"/>
      <c r="H487" s="10"/>
    </row>
    <row r="488">
      <c r="A488" s="9"/>
      <c r="H488" s="10"/>
    </row>
    <row r="489">
      <c r="A489" s="9"/>
      <c r="H489" s="10"/>
    </row>
    <row r="490">
      <c r="A490" s="9"/>
      <c r="H490" s="10"/>
    </row>
    <row r="491">
      <c r="A491" s="9"/>
      <c r="H491" s="10"/>
    </row>
    <row r="492">
      <c r="A492" s="9"/>
      <c r="H492" s="10"/>
    </row>
    <row r="493">
      <c r="A493" s="9"/>
      <c r="H493" s="10"/>
    </row>
    <row r="494">
      <c r="A494" s="9"/>
      <c r="H494" s="10"/>
    </row>
    <row r="495">
      <c r="A495" s="9"/>
      <c r="H495" s="10"/>
    </row>
    <row r="496">
      <c r="A496" s="9"/>
      <c r="H496" s="10"/>
    </row>
    <row r="497">
      <c r="A497" s="9"/>
      <c r="H497" s="10"/>
    </row>
    <row r="498">
      <c r="A498" s="9"/>
      <c r="H498" s="10"/>
    </row>
    <row r="499">
      <c r="A499" s="9"/>
      <c r="H499" s="10"/>
    </row>
    <row r="500">
      <c r="A500" s="9"/>
      <c r="H500" s="10"/>
    </row>
    <row r="501">
      <c r="A501" s="9"/>
      <c r="H501" s="10"/>
    </row>
    <row r="502">
      <c r="A502" s="9"/>
      <c r="H502" s="10"/>
    </row>
    <row r="503">
      <c r="A503" s="9"/>
      <c r="H503" s="10"/>
    </row>
    <row r="504">
      <c r="A504" s="9"/>
      <c r="H504" s="10"/>
    </row>
    <row r="505">
      <c r="A505" s="9"/>
      <c r="H505" s="10"/>
    </row>
    <row r="506">
      <c r="A506" s="9"/>
      <c r="H506" s="10"/>
    </row>
    <row r="507">
      <c r="A507" s="9"/>
      <c r="H507" s="10"/>
    </row>
    <row r="508">
      <c r="A508" s="9"/>
      <c r="H508" s="10"/>
    </row>
    <row r="509">
      <c r="A509" s="9"/>
      <c r="H509" s="10"/>
    </row>
    <row r="510">
      <c r="A510" s="9"/>
      <c r="H510" s="10"/>
    </row>
    <row r="511">
      <c r="A511" s="9"/>
      <c r="H511" s="10"/>
    </row>
    <row r="512">
      <c r="A512" s="9"/>
      <c r="H512" s="10"/>
    </row>
    <row r="513">
      <c r="A513" s="9"/>
      <c r="H513" s="10"/>
    </row>
    <row r="514">
      <c r="A514" s="9"/>
      <c r="H514" s="10"/>
    </row>
    <row r="515">
      <c r="A515" s="9"/>
      <c r="H515" s="10"/>
    </row>
    <row r="516">
      <c r="A516" s="9"/>
      <c r="H516" s="10"/>
    </row>
    <row r="517">
      <c r="A517" s="9"/>
      <c r="H517" s="10"/>
    </row>
    <row r="518">
      <c r="A518" s="9"/>
      <c r="H518" s="10"/>
    </row>
    <row r="519">
      <c r="A519" s="9"/>
      <c r="H519" s="10"/>
    </row>
    <row r="520">
      <c r="A520" s="9"/>
      <c r="H520" s="10"/>
    </row>
    <row r="521">
      <c r="A521" s="9"/>
      <c r="H521" s="10"/>
    </row>
    <row r="522">
      <c r="A522" s="9"/>
      <c r="H522" s="10"/>
    </row>
    <row r="523">
      <c r="A523" s="9"/>
      <c r="H523" s="10"/>
    </row>
    <row r="524">
      <c r="A524" s="9"/>
      <c r="H524" s="10"/>
    </row>
    <row r="525">
      <c r="A525" s="9"/>
      <c r="H525" s="10"/>
    </row>
    <row r="526">
      <c r="A526" s="9"/>
      <c r="H526" s="10"/>
    </row>
    <row r="527">
      <c r="A527" s="9"/>
      <c r="H527" s="10"/>
    </row>
    <row r="528">
      <c r="A528" s="9"/>
      <c r="H528" s="10"/>
    </row>
    <row r="529">
      <c r="A529" s="9"/>
      <c r="H529" s="10"/>
    </row>
    <row r="530">
      <c r="A530" s="9"/>
      <c r="H530" s="10"/>
    </row>
    <row r="531">
      <c r="A531" s="9"/>
      <c r="H531" s="10"/>
    </row>
    <row r="532">
      <c r="A532" s="9"/>
      <c r="H532" s="10"/>
    </row>
    <row r="533">
      <c r="A533" s="9"/>
      <c r="H533" s="10"/>
    </row>
    <row r="534">
      <c r="A534" s="9"/>
      <c r="H534" s="10"/>
    </row>
    <row r="535">
      <c r="A535" s="9"/>
      <c r="H535" s="10"/>
    </row>
    <row r="536">
      <c r="A536" s="9"/>
      <c r="H536" s="10"/>
    </row>
    <row r="537">
      <c r="A537" s="9"/>
      <c r="H537" s="10"/>
    </row>
    <row r="538">
      <c r="A538" s="9"/>
      <c r="H538" s="10"/>
    </row>
    <row r="539">
      <c r="A539" s="9"/>
      <c r="H539" s="10"/>
    </row>
    <row r="540">
      <c r="A540" s="9"/>
      <c r="H540" s="10"/>
    </row>
    <row r="541">
      <c r="A541" s="9"/>
      <c r="H541" s="10"/>
    </row>
    <row r="542">
      <c r="A542" s="9"/>
      <c r="H542" s="10"/>
    </row>
    <row r="543">
      <c r="A543" s="9"/>
      <c r="H543" s="10"/>
    </row>
    <row r="544">
      <c r="A544" s="9"/>
      <c r="H544" s="10"/>
    </row>
    <row r="545">
      <c r="A545" s="9"/>
      <c r="H545" s="10"/>
    </row>
    <row r="546">
      <c r="A546" s="9"/>
      <c r="H546" s="10"/>
    </row>
    <row r="547">
      <c r="A547" s="9"/>
      <c r="H547" s="10"/>
    </row>
    <row r="548">
      <c r="A548" s="9"/>
      <c r="H548" s="10"/>
    </row>
    <row r="549">
      <c r="A549" s="9"/>
      <c r="H549" s="10"/>
    </row>
    <row r="550">
      <c r="A550" s="9"/>
      <c r="H550" s="10"/>
    </row>
    <row r="551">
      <c r="A551" s="9"/>
      <c r="H551" s="10"/>
    </row>
    <row r="552">
      <c r="A552" s="9"/>
      <c r="H552" s="10"/>
    </row>
    <row r="553">
      <c r="A553" s="9"/>
      <c r="H553" s="10"/>
    </row>
    <row r="554">
      <c r="A554" s="9"/>
      <c r="H554" s="10"/>
    </row>
    <row r="555">
      <c r="A555" s="9"/>
      <c r="H555" s="10"/>
    </row>
    <row r="556">
      <c r="A556" s="9"/>
      <c r="H556" s="10"/>
    </row>
    <row r="557">
      <c r="A557" s="9"/>
      <c r="H557" s="10"/>
    </row>
    <row r="558">
      <c r="A558" s="9"/>
      <c r="H558" s="10"/>
    </row>
    <row r="559">
      <c r="A559" s="9"/>
      <c r="H559" s="10"/>
    </row>
    <row r="560">
      <c r="A560" s="9"/>
      <c r="H560" s="10"/>
    </row>
    <row r="561">
      <c r="A561" s="9"/>
      <c r="H561" s="10"/>
    </row>
    <row r="562">
      <c r="A562" s="9"/>
      <c r="H562" s="10"/>
    </row>
    <row r="563">
      <c r="A563" s="9"/>
      <c r="H563" s="10"/>
    </row>
    <row r="564">
      <c r="A564" s="9"/>
      <c r="H564" s="10"/>
    </row>
    <row r="565">
      <c r="A565" s="9"/>
      <c r="H565" s="10"/>
    </row>
    <row r="566">
      <c r="A566" s="9"/>
      <c r="H566" s="10"/>
    </row>
    <row r="567">
      <c r="A567" s="9"/>
      <c r="H567" s="10"/>
    </row>
    <row r="568">
      <c r="A568" s="9"/>
      <c r="H568" s="10"/>
    </row>
    <row r="569">
      <c r="A569" s="9"/>
      <c r="H569" s="10"/>
    </row>
    <row r="570">
      <c r="A570" s="9"/>
      <c r="H570" s="10"/>
    </row>
    <row r="571">
      <c r="A571" s="9"/>
      <c r="H571" s="10"/>
    </row>
    <row r="572">
      <c r="A572" s="9"/>
      <c r="H572" s="10"/>
    </row>
    <row r="573">
      <c r="A573" s="9"/>
      <c r="H573" s="10"/>
    </row>
    <row r="574">
      <c r="A574" s="9"/>
      <c r="H574" s="10"/>
    </row>
    <row r="575">
      <c r="A575" s="9"/>
      <c r="H575" s="10"/>
    </row>
    <row r="576">
      <c r="A576" s="9"/>
      <c r="H576" s="10"/>
    </row>
    <row r="577">
      <c r="A577" s="9"/>
      <c r="H577" s="10"/>
    </row>
    <row r="578">
      <c r="A578" s="9"/>
      <c r="H578" s="10"/>
    </row>
    <row r="579">
      <c r="A579" s="9"/>
      <c r="H579" s="10"/>
    </row>
    <row r="580">
      <c r="A580" s="9"/>
      <c r="H580" s="10"/>
    </row>
    <row r="581">
      <c r="A581" s="9"/>
      <c r="H581" s="10"/>
    </row>
    <row r="582">
      <c r="A582" s="9"/>
      <c r="H582" s="10"/>
    </row>
    <row r="583">
      <c r="A583" s="9"/>
      <c r="H583" s="10"/>
    </row>
    <row r="584">
      <c r="A584" s="9"/>
      <c r="H584" s="10"/>
    </row>
    <row r="585">
      <c r="A585" s="9"/>
      <c r="H585" s="10"/>
    </row>
    <row r="586">
      <c r="A586" s="9"/>
      <c r="H586" s="10"/>
    </row>
    <row r="587">
      <c r="A587" s="9"/>
      <c r="H587" s="10"/>
    </row>
    <row r="588">
      <c r="A588" s="9"/>
      <c r="H588" s="10"/>
    </row>
    <row r="589">
      <c r="A589" s="9"/>
      <c r="H589" s="10"/>
    </row>
    <row r="590">
      <c r="A590" s="9"/>
      <c r="H590" s="10"/>
    </row>
    <row r="591">
      <c r="A591" s="9"/>
      <c r="H591" s="10"/>
    </row>
    <row r="592">
      <c r="A592" s="9"/>
      <c r="H592" s="10"/>
    </row>
    <row r="593">
      <c r="A593" s="9"/>
      <c r="H593" s="10"/>
    </row>
    <row r="594">
      <c r="A594" s="9"/>
      <c r="H594" s="10"/>
    </row>
    <row r="595">
      <c r="A595" s="9"/>
      <c r="H595" s="10"/>
    </row>
    <row r="596">
      <c r="A596" s="9"/>
      <c r="H596" s="10"/>
    </row>
    <row r="597">
      <c r="A597" s="9"/>
      <c r="H597" s="10"/>
    </row>
    <row r="598">
      <c r="A598" s="9"/>
      <c r="H598" s="10"/>
    </row>
    <row r="599">
      <c r="A599" s="9"/>
      <c r="H599" s="10"/>
    </row>
    <row r="600">
      <c r="A600" s="9"/>
      <c r="H600" s="10"/>
    </row>
    <row r="601">
      <c r="A601" s="9"/>
      <c r="H601" s="10"/>
    </row>
    <row r="602">
      <c r="A602" s="9"/>
      <c r="H602" s="10"/>
    </row>
    <row r="603">
      <c r="A603" s="9"/>
      <c r="H603" s="10"/>
    </row>
    <row r="604">
      <c r="A604" s="9"/>
      <c r="H604" s="10"/>
    </row>
    <row r="605">
      <c r="A605" s="9"/>
      <c r="H605" s="10"/>
    </row>
    <row r="606">
      <c r="A606" s="9"/>
      <c r="H606" s="10"/>
    </row>
    <row r="607">
      <c r="A607" s="9"/>
      <c r="H607" s="10"/>
    </row>
    <row r="608">
      <c r="A608" s="9"/>
      <c r="H608" s="10"/>
    </row>
    <row r="609">
      <c r="A609" s="9"/>
      <c r="H609" s="10"/>
    </row>
    <row r="610">
      <c r="A610" s="9"/>
      <c r="H610" s="10"/>
    </row>
    <row r="611">
      <c r="A611" s="9"/>
      <c r="H611" s="10"/>
    </row>
    <row r="612">
      <c r="A612" s="9"/>
      <c r="H612" s="10"/>
    </row>
    <row r="613">
      <c r="A613" s="9"/>
      <c r="H613" s="10"/>
    </row>
    <row r="614">
      <c r="A614" s="9"/>
      <c r="H614" s="10"/>
    </row>
    <row r="615">
      <c r="A615" s="9"/>
      <c r="H615" s="10"/>
    </row>
    <row r="616">
      <c r="A616" s="9"/>
      <c r="H616" s="10"/>
    </row>
    <row r="617">
      <c r="A617" s="9"/>
      <c r="H617" s="10"/>
    </row>
    <row r="618">
      <c r="A618" s="9"/>
      <c r="H618" s="10"/>
    </row>
    <row r="619">
      <c r="A619" s="9"/>
      <c r="H619" s="10"/>
    </row>
    <row r="620">
      <c r="A620" s="9"/>
      <c r="H620" s="10"/>
    </row>
    <row r="621">
      <c r="A621" s="9"/>
      <c r="H621" s="10"/>
    </row>
    <row r="622">
      <c r="A622" s="9"/>
      <c r="H622" s="10"/>
    </row>
    <row r="623">
      <c r="A623" s="9"/>
      <c r="H623" s="10"/>
    </row>
    <row r="624">
      <c r="A624" s="9"/>
      <c r="H624" s="10"/>
    </row>
    <row r="625">
      <c r="A625" s="9"/>
      <c r="H625" s="10"/>
    </row>
    <row r="626">
      <c r="A626" s="9"/>
      <c r="H626" s="10"/>
    </row>
    <row r="627">
      <c r="A627" s="9"/>
      <c r="H627" s="10"/>
    </row>
    <row r="628">
      <c r="A628" s="9"/>
      <c r="H628" s="10"/>
    </row>
    <row r="629">
      <c r="A629" s="9"/>
      <c r="H629" s="10"/>
    </row>
    <row r="630">
      <c r="A630" s="9"/>
      <c r="H630" s="10"/>
    </row>
    <row r="631">
      <c r="A631" s="9"/>
      <c r="H631" s="10"/>
    </row>
    <row r="632">
      <c r="A632" s="9"/>
      <c r="H632" s="10"/>
    </row>
    <row r="633">
      <c r="A633" s="9"/>
      <c r="H633" s="10"/>
    </row>
    <row r="634">
      <c r="A634" s="9"/>
      <c r="H634" s="10"/>
    </row>
    <row r="635">
      <c r="A635" s="9"/>
      <c r="H635" s="10"/>
    </row>
    <row r="636">
      <c r="A636" s="9"/>
      <c r="H636" s="10"/>
    </row>
    <row r="637">
      <c r="A637" s="9"/>
      <c r="H637" s="10"/>
    </row>
    <row r="638">
      <c r="A638" s="9"/>
      <c r="H638" s="10"/>
    </row>
    <row r="639">
      <c r="A639" s="9"/>
      <c r="H639" s="10"/>
    </row>
    <row r="640">
      <c r="A640" s="9"/>
      <c r="H640" s="10"/>
    </row>
    <row r="641">
      <c r="A641" s="9"/>
      <c r="H641" s="10"/>
    </row>
    <row r="642">
      <c r="A642" s="9"/>
      <c r="H642" s="10"/>
    </row>
    <row r="643">
      <c r="A643" s="9"/>
      <c r="H643" s="10"/>
    </row>
    <row r="644">
      <c r="A644" s="9"/>
      <c r="H644" s="10"/>
    </row>
    <row r="645">
      <c r="A645" s="9"/>
      <c r="H645" s="10"/>
    </row>
    <row r="646">
      <c r="A646" s="9"/>
      <c r="H646" s="10"/>
    </row>
    <row r="647">
      <c r="A647" s="9"/>
      <c r="H647" s="10"/>
    </row>
    <row r="648">
      <c r="A648" s="9"/>
      <c r="H648" s="10"/>
    </row>
    <row r="649">
      <c r="A649" s="9"/>
      <c r="H649" s="10"/>
    </row>
    <row r="650">
      <c r="A650" s="9"/>
      <c r="H650" s="10"/>
    </row>
    <row r="651">
      <c r="A651" s="9"/>
      <c r="H651" s="10"/>
    </row>
    <row r="652">
      <c r="A652" s="9"/>
      <c r="H652" s="10"/>
    </row>
    <row r="653">
      <c r="A653" s="9"/>
      <c r="H653" s="10"/>
    </row>
    <row r="654">
      <c r="A654" s="9"/>
      <c r="H654" s="10"/>
    </row>
    <row r="655">
      <c r="A655" s="9"/>
      <c r="H655" s="10"/>
    </row>
    <row r="656">
      <c r="A656" s="9"/>
      <c r="H656" s="10"/>
    </row>
    <row r="657">
      <c r="A657" s="9"/>
      <c r="H657" s="10"/>
    </row>
    <row r="658">
      <c r="A658" s="9"/>
      <c r="H658" s="10"/>
    </row>
    <row r="659">
      <c r="A659" s="9"/>
      <c r="H659" s="10"/>
    </row>
    <row r="660">
      <c r="A660" s="9"/>
      <c r="H660" s="10"/>
    </row>
    <row r="661">
      <c r="A661" s="9"/>
      <c r="H661" s="10"/>
    </row>
    <row r="662">
      <c r="A662" s="9"/>
      <c r="H662" s="10"/>
    </row>
    <row r="663">
      <c r="A663" s="9"/>
      <c r="H663" s="10"/>
    </row>
    <row r="664">
      <c r="A664" s="9"/>
      <c r="H664" s="10"/>
    </row>
    <row r="665">
      <c r="A665" s="9"/>
      <c r="H665" s="10"/>
    </row>
    <row r="666">
      <c r="A666" s="9"/>
      <c r="H666" s="10"/>
    </row>
    <row r="667">
      <c r="A667" s="9"/>
      <c r="H667" s="10"/>
    </row>
    <row r="668">
      <c r="A668" s="9"/>
      <c r="H668" s="10"/>
    </row>
    <row r="669">
      <c r="A669" s="9"/>
      <c r="H669" s="10"/>
    </row>
    <row r="670">
      <c r="A670" s="9"/>
      <c r="H670" s="10"/>
    </row>
    <row r="671">
      <c r="A671" s="9"/>
      <c r="H671" s="10"/>
    </row>
    <row r="672">
      <c r="A672" s="9"/>
      <c r="H672" s="10"/>
    </row>
    <row r="673">
      <c r="A673" s="9"/>
      <c r="H673" s="10"/>
    </row>
    <row r="674">
      <c r="A674" s="9"/>
      <c r="H674" s="10"/>
    </row>
    <row r="675">
      <c r="A675" s="9"/>
      <c r="H675" s="10"/>
    </row>
    <row r="676">
      <c r="A676" s="9"/>
      <c r="H676" s="10"/>
    </row>
    <row r="677">
      <c r="A677" s="9"/>
      <c r="H677" s="10"/>
    </row>
    <row r="678">
      <c r="A678" s="9"/>
      <c r="H678" s="10"/>
    </row>
    <row r="679">
      <c r="A679" s="9"/>
      <c r="H679" s="10"/>
    </row>
    <row r="680">
      <c r="A680" s="9"/>
      <c r="H680" s="10"/>
    </row>
    <row r="681">
      <c r="A681" s="9"/>
      <c r="H681" s="10"/>
    </row>
    <row r="682">
      <c r="A682" s="9"/>
      <c r="H682" s="10"/>
    </row>
    <row r="683">
      <c r="A683" s="9"/>
      <c r="H683" s="10"/>
    </row>
    <row r="684">
      <c r="A684" s="9"/>
      <c r="H684" s="10"/>
    </row>
    <row r="685">
      <c r="A685" s="9"/>
      <c r="H685" s="10"/>
    </row>
    <row r="686">
      <c r="A686" s="9"/>
      <c r="H686" s="10"/>
    </row>
    <row r="687">
      <c r="A687" s="9"/>
      <c r="H687" s="10"/>
    </row>
    <row r="688">
      <c r="A688" s="9"/>
      <c r="H688" s="10"/>
    </row>
    <row r="689">
      <c r="A689" s="9"/>
      <c r="H689" s="10"/>
    </row>
    <row r="690">
      <c r="A690" s="9"/>
      <c r="H690" s="10"/>
    </row>
    <row r="691">
      <c r="A691" s="9"/>
      <c r="H691" s="10"/>
    </row>
    <row r="692">
      <c r="A692" s="9"/>
      <c r="H692" s="10"/>
    </row>
    <row r="693">
      <c r="A693" s="9"/>
      <c r="H693" s="10"/>
    </row>
    <row r="694">
      <c r="A694" s="9"/>
      <c r="H694" s="10"/>
    </row>
    <row r="695">
      <c r="A695" s="9"/>
      <c r="H695" s="10"/>
    </row>
    <row r="696">
      <c r="A696" s="9"/>
      <c r="H696" s="10"/>
    </row>
    <row r="697">
      <c r="A697" s="9"/>
      <c r="H697" s="10"/>
    </row>
    <row r="698">
      <c r="A698" s="9"/>
      <c r="H698" s="10"/>
    </row>
    <row r="699">
      <c r="A699" s="9"/>
      <c r="H699" s="10"/>
    </row>
    <row r="700">
      <c r="A700" s="9"/>
      <c r="H700" s="10"/>
    </row>
    <row r="701">
      <c r="A701" s="9"/>
      <c r="H701" s="10"/>
    </row>
    <row r="702">
      <c r="A702" s="9"/>
      <c r="H702" s="10"/>
    </row>
    <row r="703">
      <c r="A703" s="9"/>
      <c r="H703" s="10"/>
    </row>
    <row r="704">
      <c r="A704" s="9"/>
      <c r="H704" s="10"/>
    </row>
    <row r="705">
      <c r="A705" s="9"/>
      <c r="H705" s="10"/>
    </row>
    <row r="706">
      <c r="A706" s="9"/>
      <c r="H706" s="10"/>
    </row>
    <row r="707">
      <c r="A707" s="9"/>
      <c r="H707" s="10"/>
    </row>
    <row r="708">
      <c r="A708" s="9"/>
      <c r="H708" s="10"/>
    </row>
    <row r="709">
      <c r="A709" s="9"/>
      <c r="H709" s="10"/>
    </row>
    <row r="710">
      <c r="A710" s="9"/>
      <c r="H710" s="10"/>
    </row>
    <row r="711">
      <c r="A711" s="9"/>
      <c r="H711" s="10"/>
    </row>
    <row r="712">
      <c r="A712" s="9"/>
      <c r="H712" s="10"/>
    </row>
    <row r="713">
      <c r="A713" s="9"/>
      <c r="H713" s="10"/>
    </row>
    <row r="714">
      <c r="A714" s="9"/>
      <c r="H714" s="10"/>
    </row>
    <row r="715">
      <c r="A715" s="9"/>
      <c r="H715" s="10"/>
    </row>
    <row r="716">
      <c r="A716" s="9"/>
      <c r="H716" s="10"/>
    </row>
    <row r="717">
      <c r="A717" s="9"/>
      <c r="H717" s="10"/>
    </row>
    <row r="718">
      <c r="A718" s="9"/>
      <c r="H718" s="10"/>
    </row>
    <row r="719">
      <c r="A719" s="9"/>
      <c r="H719" s="10"/>
    </row>
    <row r="720">
      <c r="A720" s="9"/>
      <c r="H720" s="10"/>
    </row>
    <row r="721">
      <c r="A721" s="9"/>
      <c r="H721" s="10"/>
    </row>
    <row r="722">
      <c r="A722" s="9"/>
      <c r="H722" s="10"/>
    </row>
    <row r="723">
      <c r="A723" s="9"/>
      <c r="H723" s="10"/>
    </row>
    <row r="724">
      <c r="A724" s="9"/>
      <c r="H724" s="10"/>
    </row>
    <row r="725">
      <c r="A725" s="9"/>
      <c r="H725" s="10"/>
    </row>
    <row r="726">
      <c r="A726" s="9"/>
      <c r="H726" s="10"/>
    </row>
    <row r="727">
      <c r="A727" s="9"/>
      <c r="H727" s="10"/>
    </row>
    <row r="728">
      <c r="A728" s="9"/>
      <c r="H728" s="10"/>
    </row>
    <row r="729">
      <c r="A729" s="9"/>
      <c r="H729" s="10"/>
    </row>
    <row r="730">
      <c r="A730" s="9"/>
      <c r="H730" s="10"/>
    </row>
    <row r="731">
      <c r="A731" s="9"/>
      <c r="H731" s="10"/>
    </row>
    <row r="732">
      <c r="A732" s="9"/>
      <c r="H732" s="10"/>
    </row>
    <row r="733">
      <c r="A733" s="9"/>
      <c r="H733" s="10"/>
    </row>
    <row r="734">
      <c r="A734" s="9"/>
      <c r="H734" s="10"/>
    </row>
    <row r="735">
      <c r="A735" s="9"/>
      <c r="H735" s="10"/>
    </row>
    <row r="736">
      <c r="A736" s="9"/>
      <c r="H736" s="10"/>
    </row>
    <row r="737">
      <c r="A737" s="9"/>
      <c r="H737" s="10"/>
    </row>
    <row r="738">
      <c r="A738" s="9"/>
      <c r="H738" s="10"/>
    </row>
    <row r="739">
      <c r="A739" s="9"/>
      <c r="H739" s="10"/>
    </row>
    <row r="740">
      <c r="A740" s="9"/>
      <c r="H740" s="10"/>
    </row>
    <row r="741">
      <c r="A741" s="9"/>
      <c r="H741" s="10"/>
    </row>
    <row r="742">
      <c r="A742" s="9"/>
      <c r="H742" s="10"/>
    </row>
    <row r="743">
      <c r="A743" s="9"/>
      <c r="H743" s="10"/>
    </row>
    <row r="744">
      <c r="A744" s="9"/>
      <c r="H744" s="10"/>
    </row>
    <row r="745">
      <c r="A745" s="9"/>
      <c r="H745" s="10"/>
    </row>
    <row r="746">
      <c r="A746" s="9"/>
      <c r="H746" s="10"/>
    </row>
    <row r="747">
      <c r="A747" s="9"/>
      <c r="H747" s="10"/>
    </row>
    <row r="748">
      <c r="A748" s="9"/>
      <c r="H748" s="10"/>
    </row>
    <row r="749">
      <c r="A749" s="9"/>
      <c r="H749" s="10"/>
    </row>
    <row r="750">
      <c r="A750" s="9"/>
      <c r="H750" s="10"/>
    </row>
    <row r="751">
      <c r="A751" s="9"/>
      <c r="H751" s="10"/>
    </row>
    <row r="752">
      <c r="A752" s="9"/>
      <c r="H752" s="10"/>
    </row>
    <row r="753">
      <c r="A753" s="9"/>
      <c r="H753" s="10"/>
    </row>
    <row r="754">
      <c r="A754" s="9"/>
      <c r="H754" s="10"/>
    </row>
    <row r="755">
      <c r="A755" s="9"/>
      <c r="H755" s="10"/>
    </row>
    <row r="756">
      <c r="A756" s="9"/>
      <c r="H756" s="10"/>
    </row>
    <row r="757">
      <c r="A757" s="9"/>
      <c r="H757" s="10"/>
    </row>
    <row r="758">
      <c r="A758" s="9"/>
      <c r="H758" s="10"/>
    </row>
    <row r="759">
      <c r="A759" s="9"/>
      <c r="H759" s="10"/>
    </row>
    <row r="760">
      <c r="A760" s="9"/>
      <c r="H760" s="10"/>
    </row>
    <row r="761">
      <c r="A761" s="9"/>
      <c r="H761" s="10"/>
    </row>
    <row r="762">
      <c r="A762" s="9"/>
      <c r="H762" s="10"/>
    </row>
    <row r="763">
      <c r="A763" s="9"/>
      <c r="H763" s="10"/>
    </row>
    <row r="764">
      <c r="A764" s="9"/>
      <c r="H764" s="10"/>
    </row>
    <row r="765">
      <c r="A765" s="9"/>
      <c r="H765" s="10"/>
    </row>
    <row r="766">
      <c r="A766" s="9"/>
      <c r="H766" s="10"/>
    </row>
    <row r="767">
      <c r="A767" s="9"/>
      <c r="H767" s="10"/>
    </row>
    <row r="768">
      <c r="A768" s="9"/>
      <c r="H768" s="10"/>
    </row>
    <row r="769">
      <c r="A769" s="9"/>
      <c r="H769" s="10"/>
    </row>
    <row r="770">
      <c r="A770" s="9"/>
      <c r="H770" s="10"/>
    </row>
    <row r="771">
      <c r="A771" s="9"/>
      <c r="H771" s="10"/>
    </row>
    <row r="772">
      <c r="A772" s="9"/>
      <c r="H772" s="10"/>
    </row>
    <row r="773">
      <c r="A773" s="9"/>
      <c r="H773" s="10"/>
    </row>
    <row r="774">
      <c r="A774" s="9"/>
      <c r="H774" s="10"/>
    </row>
    <row r="775">
      <c r="A775" s="9"/>
      <c r="H775" s="10"/>
    </row>
    <row r="776">
      <c r="A776" s="9"/>
      <c r="H776" s="10"/>
    </row>
    <row r="777">
      <c r="A777" s="9"/>
      <c r="H777" s="10"/>
    </row>
    <row r="778">
      <c r="A778" s="9"/>
      <c r="H778" s="10"/>
    </row>
    <row r="779">
      <c r="A779" s="9"/>
      <c r="H779" s="10"/>
    </row>
    <row r="780">
      <c r="A780" s="9"/>
      <c r="H780" s="10"/>
    </row>
    <row r="781">
      <c r="A781" s="9"/>
      <c r="H781" s="10"/>
    </row>
    <row r="782">
      <c r="A782" s="9"/>
      <c r="H782" s="10"/>
    </row>
    <row r="783">
      <c r="A783" s="9"/>
      <c r="H783" s="10"/>
    </row>
    <row r="784">
      <c r="A784" s="9"/>
      <c r="H784" s="10"/>
    </row>
    <row r="785">
      <c r="A785" s="9"/>
      <c r="H785" s="10"/>
    </row>
    <row r="786">
      <c r="A786" s="9"/>
      <c r="H786" s="10"/>
    </row>
    <row r="787">
      <c r="A787" s="9"/>
      <c r="H787" s="10"/>
    </row>
    <row r="788">
      <c r="A788" s="9"/>
      <c r="H788" s="10"/>
    </row>
    <row r="789">
      <c r="A789" s="9"/>
      <c r="H789" s="10"/>
    </row>
    <row r="790">
      <c r="A790" s="9"/>
      <c r="H790" s="10"/>
    </row>
    <row r="791">
      <c r="A791" s="9"/>
      <c r="H791" s="10"/>
    </row>
    <row r="792">
      <c r="A792" s="9"/>
      <c r="H792" s="10"/>
    </row>
    <row r="793">
      <c r="A793" s="9"/>
      <c r="H793" s="10"/>
    </row>
    <row r="794">
      <c r="A794" s="9"/>
      <c r="H794" s="10"/>
    </row>
    <row r="795">
      <c r="A795" s="9"/>
      <c r="H795" s="10"/>
    </row>
    <row r="796">
      <c r="A796" s="9"/>
      <c r="H796" s="10"/>
    </row>
    <row r="797">
      <c r="A797" s="9"/>
      <c r="H797" s="10"/>
    </row>
    <row r="798">
      <c r="A798" s="9"/>
      <c r="H798" s="10"/>
    </row>
    <row r="799">
      <c r="A799" s="9"/>
      <c r="H799" s="10"/>
    </row>
    <row r="800">
      <c r="A800" s="9"/>
      <c r="H800" s="10"/>
    </row>
    <row r="801">
      <c r="A801" s="9"/>
      <c r="H801" s="10"/>
    </row>
    <row r="802">
      <c r="A802" s="9"/>
      <c r="H802" s="10"/>
    </row>
    <row r="803">
      <c r="A803" s="9"/>
      <c r="H803" s="10"/>
    </row>
    <row r="804">
      <c r="A804" s="9"/>
      <c r="H804" s="10"/>
    </row>
    <row r="805">
      <c r="A805" s="9"/>
      <c r="H805" s="10"/>
    </row>
    <row r="806">
      <c r="A806" s="9"/>
      <c r="H806" s="10"/>
    </row>
    <row r="807">
      <c r="A807" s="9"/>
      <c r="H807" s="10"/>
    </row>
    <row r="808">
      <c r="A808" s="9"/>
      <c r="H808" s="10"/>
    </row>
    <row r="809">
      <c r="A809" s="9"/>
      <c r="H809" s="10"/>
    </row>
    <row r="810">
      <c r="A810" s="9"/>
      <c r="H810" s="10"/>
    </row>
    <row r="811">
      <c r="A811" s="9"/>
      <c r="H811" s="10"/>
    </row>
    <row r="812">
      <c r="A812" s="9"/>
      <c r="H812" s="10"/>
    </row>
    <row r="813">
      <c r="A813" s="9"/>
      <c r="H813" s="10"/>
    </row>
    <row r="814">
      <c r="A814" s="9"/>
      <c r="H814" s="10"/>
    </row>
    <row r="815">
      <c r="A815" s="9"/>
      <c r="H815" s="10"/>
    </row>
    <row r="816">
      <c r="A816" s="9"/>
      <c r="H816" s="10"/>
    </row>
    <row r="817">
      <c r="A817" s="9"/>
      <c r="H817" s="10"/>
    </row>
    <row r="818">
      <c r="A818" s="9"/>
      <c r="H818" s="10"/>
    </row>
    <row r="819">
      <c r="A819" s="9"/>
      <c r="H819" s="10"/>
    </row>
    <row r="820">
      <c r="A820" s="9"/>
      <c r="H820" s="10"/>
    </row>
    <row r="821">
      <c r="A821" s="9"/>
      <c r="H821" s="10"/>
    </row>
    <row r="822">
      <c r="A822" s="9"/>
      <c r="H822" s="10"/>
    </row>
    <row r="823">
      <c r="A823" s="9"/>
      <c r="H823" s="10"/>
    </row>
    <row r="824">
      <c r="A824" s="9"/>
      <c r="H824" s="10"/>
    </row>
    <row r="825">
      <c r="A825" s="9"/>
      <c r="H825" s="10"/>
    </row>
    <row r="826">
      <c r="A826" s="9"/>
      <c r="H826" s="10"/>
    </row>
    <row r="827">
      <c r="A827" s="9"/>
      <c r="H827" s="10"/>
    </row>
    <row r="828">
      <c r="A828" s="9"/>
      <c r="H828" s="10"/>
    </row>
    <row r="829">
      <c r="A829" s="9"/>
      <c r="H829" s="10"/>
    </row>
    <row r="830">
      <c r="A830" s="9"/>
      <c r="H830" s="10"/>
    </row>
    <row r="831">
      <c r="A831" s="9"/>
      <c r="H831" s="10"/>
    </row>
    <row r="832">
      <c r="A832" s="9"/>
      <c r="H832" s="10"/>
    </row>
    <row r="833">
      <c r="A833" s="9"/>
      <c r="H833" s="10"/>
    </row>
    <row r="834">
      <c r="A834" s="9"/>
      <c r="H834" s="10"/>
    </row>
    <row r="835">
      <c r="A835" s="9"/>
      <c r="H835" s="10"/>
    </row>
    <row r="836">
      <c r="A836" s="9"/>
      <c r="H836" s="10"/>
    </row>
    <row r="837">
      <c r="A837" s="9"/>
      <c r="H837" s="10"/>
    </row>
    <row r="838">
      <c r="A838" s="9"/>
      <c r="H838" s="10"/>
    </row>
    <row r="839">
      <c r="A839" s="9"/>
      <c r="H839" s="10"/>
    </row>
    <row r="840">
      <c r="A840" s="9"/>
      <c r="H840" s="10"/>
    </row>
    <row r="841">
      <c r="A841" s="9"/>
      <c r="H841" s="10"/>
    </row>
    <row r="842">
      <c r="A842" s="9"/>
      <c r="H842" s="10"/>
    </row>
    <row r="843">
      <c r="A843" s="9"/>
      <c r="H843" s="10"/>
    </row>
    <row r="844">
      <c r="A844" s="9"/>
      <c r="H844" s="10"/>
    </row>
    <row r="845">
      <c r="A845" s="9"/>
      <c r="H845" s="10"/>
    </row>
    <row r="846">
      <c r="A846" s="9"/>
      <c r="H846" s="10"/>
    </row>
    <row r="847">
      <c r="A847" s="9"/>
      <c r="H847" s="10"/>
    </row>
    <row r="848">
      <c r="A848" s="9"/>
      <c r="H848" s="10"/>
    </row>
    <row r="849">
      <c r="A849" s="9"/>
      <c r="H849" s="10"/>
    </row>
    <row r="850">
      <c r="A850" s="9"/>
      <c r="H850" s="10"/>
    </row>
    <row r="851">
      <c r="A851" s="9"/>
      <c r="H851" s="10"/>
    </row>
    <row r="852">
      <c r="A852" s="9"/>
      <c r="H852" s="10"/>
    </row>
    <row r="853">
      <c r="A853" s="9"/>
      <c r="H853" s="10"/>
    </row>
    <row r="854">
      <c r="A854" s="9"/>
      <c r="H854" s="10"/>
    </row>
    <row r="855">
      <c r="A855" s="9"/>
      <c r="H855" s="10"/>
    </row>
    <row r="856">
      <c r="A856" s="9"/>
      <c r="H856" s="10"/>
    </row>
    <row r="857">
      <c r="A857" s="9"/>
      <c r="H857" s="10"/>
    </row>
    <row r="858">
      <c r="A858" s="9"/>
      <c r="H858" s="10"/>
    </row>
    <row r="859">
      <c r="A859" s="9"/>
      <c r="H859" s="10"/>
    </row>
    <row r="860">
      <c r="A860" s="9"/>
      <c r="H860" s="10"/>
    </row>
    <row r="861">
      <c r="A861" s="9"/>
      <c r="H861" s="10"/>
    </row>
    <row r="862">
      <c r="A862" s="9"/>
      <c r="H862" s="10"/>
    </row>
    <row r="863">
      <c r="A863" s="9"/>
      <c r="H863" s="10"/>
    </row>
    <row r="864">
      <c r="A864" s="9"/>
      <c r="H864" s="10"/>
    </row>
    <row r="865">
      <c r="A865" s="9"/>
      <c r="H865" s="10"/>
    </row>
    <row r="866">
      <c r="A866" s="9"/>
      <c r="H866" s="10"/>
    </row>
    <row r="867">
      <c r="A867" s="9"/>
      <c r="H867" s="10"/>
    </row>
    <row r="868">
      <c r="A868" s="9"/>
      <c r="H868" s="10"/>
    </row>
    <row r="869">
      <c r="A869" s="9"/>
      <c r="H869" s="10"/>
    </row>
    <row r="870">
      <c r="A870" s="9"/>
      <c r="H870" s="10"/>
    </row>
    <row r="871">
      <c r="A871" s="9"/>
      <c r="H871" s="10"/>
    </row>
    <row r="872">
      <c r="A872" s="9"/>
      <c r="H872" s="10"/>
    </row>
    <row r="873">
      <c r="A873" s="9"/>
      <c r="H873" s="10"/>
    </row>
    <row r="874">
      <c r="A874" s="9"/>
      <c r="H874" s="10"/>
    </row>
    <row r="875">
      <c r="A875" s="9"/>
      <c r="H875" s="10"/>
    </row>
    <row r="876">
      <c r="A876" s="9"/>
      <c r="H876" s="10"/>
    </row>
    <row r="877">
      <c r="A877" s="9"/>
      <c r="H877" s="10"/>
    </row>
    <row r="878">
      <c r="A878" s="9"/>
      <c r="H878" s="10"/>
    </row>
    <row r="879">
      <c r="A879" s="9"/>
      <c r="H879" s="10"/>
    </row>
    <row r="880">
      <c r="A880" s="9"/>
      <c r="H880" s="10"/>
    </row>
    <row r="881">
      <c r="A881" s="9"/>
      <c r="H881" s="10"/>
    </row>
    <row r="882">
      <c r="A882" s="9"/>
      <c r="H882" s="10"/>
    </row>
    <row r="883">
      <c r="A883" s="9"/>
      <c r="H883" s="10"/>
    </row>
    <row r="884">
      <c r="A884" s="9"/>
      <c r="H884" s="10"/>
    </row>
    <row r="885">
      <c r="A885" s="9"/>
      <c r="H885" s="10"/>
    </row>
    <row r="886">
      <c r="A886" s="9"/>
      <c r="H886" s="10"/>
    </row>
    <row r="887">
      <c r="A887" s="9"/>
      <c r="H887" s="10"/>
    </row>
    <row r="888">
      <c r="A888" s="9"/>
      <c r="H888" s="10"/>
    </row>
    <row r="889">
      <c r="A889" s="9"/>
      <c r="H889" s="10"/>
    </row>
    <row r="890">
      <c r="A890" s="9"/>
      <c r="H890" s="10"/>
    </row>
    <row r="891">
      <c r="A891" s="9"/>
      <c r="H891" s="10"/>
    </row>
    <row r="892">
      <c r="A892" s="9"/>
      <c r="H892" s="10"/>
    </row>
    <row r="893">
      <c r="A893" s="9"/>
      <c r="H893" s="10"/>
    </row>
    <row r="894">
      <c r="A894" s="9"/>
      <c r="H894" s="10"/>
    </row>
    <row r="895">
      <c r="A895" s="9"/>
      <c r="H895" s="10"/>
    </row>
    <row r="896">
      <c r="A896" s="9"/>
      <c r="H896" s="10"/>
    </row>
    <row r="897">
      <c r="A897" s="9"/>
      <c r="H897" s="10"/>
    </row>
    <row r="898">
      <c r="A898" s="9"/>
      <c r="H898" s="10"/>
    </row>
    <row r="899">
      <c r="A899" s="9"/>
      <c r="H899" s="10"/>
    </row>
    <row r="900">
      <c r="A900" s="9"/>
      <c r="H900" s="10"/>
    </row>
    <row r="901">
      <c r="A901" s="9"/>
      <c r="H901" s="10"/>
    </row>
    <row r="902">
      <c r="A902" s="9"/>
      <c r="H902" s="10"/>
    </row>
    <row r="903">
      <c r="A903" s="9"/>
      <c r="H903" s="10"/>
    </row>
    <row r="904">
      <c r="A904" s="9"/>
      <c r="H904" s="10"/>
    </row>
    <row r="905">
      <c r="A905" s="9"/>
      <c r="H905" s="10"/>
    </row>
    <row r="906">
      <c r="A906" s="9"/>
      <c r="H906" s="10"/>
    </row>
    <row r="907">
      <c r="A907" s="9"/>
      <c r="H907" s="10"/>
    </row>
    <row r="908">
      <c r="A908" s="9"/>
      <c r="H908" s="10"/>
    </row>
    <row r="909">
      <c r="A909" s="9"/>
      <c r="H909" s="10"/>
    </row>
    <row r="910">
      <c r="A910" s="9"/>
      <c r="H910" s="10"/>
    </row>
    <row r="911">
      <c r="A911" s="9"/>
      <c r="H911" s="10"/>
    </row>
    <row r="912">
      <c r="A912" s="9"/>
      <c r="H912" s="10"/>
    </row>
    <row r="913">
      <c r="A913" s="9"/>
      <c r="H913" s="10"/>
    </row>
    <row r="914">
      <c r="A914" s="9"/>
      <c r="H914" s="10"/>
    </row>
    <row r="915">
      <c r="A915" s="9"/>
      <c r="H915" s="10"/>
    </row>
    <row r="916">
      <c r="A916" s="9"/>
      <c r="H916" s="10"/>
    </row>
    <row r="917">
      <c r="A917" s="9"/>
      <c r="H917" s="10"/>
    </row>
    <row r="918">
      <c r="A918" s="9"/>
      <c r="H918" s="10"/>
    </row>
    <row r="919">
      <c r="A919" s="9"/>
      <c r="H919" s="10"/>
    </row>
    <row r="920">
      <c r="A920" s="9"/>
      <c r="H920" s="10"/>
    </row>
    <row r="921">
      <c r="A921" s="9"/>
      <c r="H921" s="10"/>
    </row>
    <row r="922">
      <c r="A922" s="9"/>
      <c r="H922" s="10"/>
    </row>
    <row r="923">
      <c r="A923" s="9"/>
      <c r="H923" s="10"/>
    </row>
    <row r="924">
      <c r="A924" s="9"/>
      <c r="H924" s="10"/>
    </row>
    <row r="925">
      <c r="A925" s="9"/>
      <c r="H925" s="10"/>
    </row>
    <row r="926">
      <c r="A926" s="9"/>
      <c r="H926" s="10"/>
    </row>
    <row r="927">
      <c r="A927" s="9"/>
      <c r="H927" s="10"/>
    </row>
    <row r="928">
      <c r="A928" s="9"/>
      <c r="H928" s="10"/>
    </row>
    <row r="929">
      <c r="A929" s="9"/>
      <c r="H929" s="10"/>
    </row>
    <row r="930">
      <c r="A930" s="9"/>
      <c r="H930" s="10"/>
    </row>
    <row r="931">
      <c r="A931" s="9"/>
      <c r="H931" s="10"/>
    </row>
    <row r="932">
      <c r="A932" s="9"/>
      <c r="H932" s="10"/>
    </row>
    <row r="933">
      <c r="A933" s="9"/>
      <c r="H933" s="10"/>
    </row>
    <row r="934">
      <c r="A934" s="9"/>
      <c r="H934" s="10"/>
    </row>
    <row r="935">
      <c r="A935" s="9"/>
      <c r="H935" s="10"/>
    </row>
    <row r="936">
      <c r="A936" s="9"/>
      <c r="H936" s="10"/>
    </row>
    <row r="937">
      <c r="A937" s="9"/>
      <c r="H937" s="10"/>
    </row>
    <row r="938">
      <c r="A938" s="9"/>
      <c r="H938" s="10"/>
    </row>
    <row r="939">
      <c r="A939" s="9"/>
      <c r="H939" s="10"/>
    </row>
    <row r="940">
      <c r="A940" s="9"/>
      <c r="H940" s="10"/>
    </row>
    <row r="941">
      <c r="A941" s="9"/>
      <c r="H941" s="10"/>
    </row>
    <row r="942">
      <c r="A942" s="9"/>
      <c r="H942" s="10"/>
    </row>
    <row r="943">
      <c r="A943" s="9"/>
      <c r="H943" s="10"/>
    </row>
    <row r="944">
      <c r="A944" s="9"/>
      <c r="H944" s="10"/>
    </row>
    <row r="945">
      <c r="A945" s="9"/>
      <c r="H945" s="10"/>
    </row>
    <row r="946">
      <c r="A946" s="9"/>
      <c r="H946" s="10"/>
    </row>
    <row r="947">
      <c r="A947" s="9"/>
      <c r="H947" s="10"/>
    </row>
    <row r="948">
      <c r="A948" s="9"/>
      <c r="H948" s="10"/>
    </row>
    <row r="949">
      <c r="A949" s="9"/>
      <c r="H949" s="10"/>
    </row>
    <row r="950">
      <c r="A950" s="9"/>
      <c r="H950" s="10"/>
    </row>
    <row r="951">
      <c r="A951" s="9"/>
      <c r="H951" s="10"/>
    </row>
    <row r="952">
      <c r="A952" s="9"/>
      <c r="H952" s="10"/>
    </row>
    <row r="953">
      <c r="A953" s="9"/>
      <c r="H953" s="10"/>
    </row>
    <row r="954">
      <c r="A954" s="9"/>
      <c r="H954" s="10"/>
    </row>
    <row r="955">
      <c r="A955" s="9"/>
      <c r="H955" s="10"/>
    </row>
    <row r="956">
      <c r="A956" s="9"/>
      <c r="H956" s="10"/>
    </row>
    <row r="957">
      <c r="A957" s="9"/>
      <c r="H957" s="10"/>
    </row>
    <row r="958">
      <c r="A958" s="9"/>
      <c r="H958" s="10"/>
    </row>
    <row r="959">
      <c r="A959" s="9"/>
      <c r="H959" s="10"/>
    </row>
    <row r="960">
      <c r="A960" s="9"/>
      <c r="H960" s="10"/>
    </row>
    <row r="961">
      <c r="A961" s="9"/>
      <c r="H961" s="10"/>
    </row>
    <row r="962">
      <c r="A962" s="9"/>
      <c r="H962" s="10"/>
    </row>
    <row r="963">
      <c r="A963" s="9"/>
      <c r="H963" s="10"/>
    </row>
    <row r="964">
      <c r="A964" s="9"/>
      <c r="H964" s="10"/>
    </row>
    <row r="965">
      <c r="A965" s="9"/>
      <c r="H965" s="10"/>
    </row>
    <row r="966">
      <c r="A966" s="9"/>
      <c r="H966" s="10"/>
    </row>
    <row r="967">
      <c r="A967" s="9"/>
      <c r="H967" s="10"/>
    </row>
    <row r="968">
      <c r="A968" s="9"/>
      <c r="H968" s="10"/>
    </row>
    <row r="969">
      <c r="A969" s="9"/>
      <c r="H969" s="10"/>
    </row>
    <row r="970">
      <c r="A970" s="9"/>
      <c r="H970" s="10"/>
    </row>
    <row r="971">
      <c r="A971" s="9"/>
      <c r="H971" s="10"/>
    </row>
    <row r="972">
      <c r="A972" s="9"/>
      <c r="H972" s="10"/>
    </row>
    <row r="973">
      <c r="A973" s="9"/>
      <c r="H973" s="10"/>
    </row>
    <row r="974">
      <c r="A974" s="9"/>
      <c r="H974" s="10"/>
    </row>
    <row r="975">
      <c r="A975" s="9"/>
      <c r="H975" s="10"/>
    </row>
    <row r="976">
      <c r="A976" s="9"/>
      <c r="H976" s="10"/>
    </row>
    <row r="977">
      <c r="A977" s="9"/>
      <c r="H977" s="10"/>
    </row>
    <row r="978">
      <c r="A978" s="9"/>
      <c r="H978" s="10"/>
    </row>
    <row r="979">
      <c r="A979" s="9"/>
      <c r="H979" s="10"/>
    </row>
    <row r="980">
      <c r="A980" s="9"/>
      <c r="H980" s="10"/>
    </row>
    <row r="981">
      <c r="A981" s="9"/>
      <c r="H981" s="10"/>
    </row>
    <row r="982">
      <c r="A982" s="9"/>
      <c r="H982" s="10"/>
    </row>
    <row r="983">
      <c r="A983" s="9"/>
      <c r="H983" s="10"/>
    </row>
    <row r="984">
      <c r="A984" s="9"/>
      <c r="H984" s="10"/>
    </row>
    <row r="985">
      <c r="A985" s="9"/>
      <c r="H985" s="10"/>
    </row>
    <row r="986">
      <c r="A986" s="9"/>
      <c r="H986" s="10"/>
    </row>
    <row r="987">
      <c r="A987" s="9"/>
      <c r="H987" s="10"/>
    </row>
    <row r="988">
      <c r="A988" s="9"/>
      <c r="H988" s="10"/>
    </row>
    <row r="989">
      <c r="A989" s="9"/>
      <c r="H989" s="10"/>
    </row>
    <row r="990">
      <c r="A990" s="9"/>
      <c r="H990" s="10"/>
    </row>
    <row r="991">
      <c r="A991" s="9"/>
      <c r="H991" s="10"/>
    </row>
    <row r="992">
      <c r="A992" s="9"/>
      <c r="H992" s="10"/>
    </row>
    <row r="993">
      <c r="A993" s="9"/>
      <c r="H993" s="10"/>
    </row>
    <row r="994">
      <c r="A994" s="9"/>
      <c r="H994" s="10"/>
    </row>
    <row r="995">
      <c r="A995" s="9"/>
      <c r="H995" s="10"/>
    </row>
    <row r="996">
      <c r="A996" s="9"/>
      <c r="H996" s="10"/>
    </row>
    <row r="997">
      <c r="A997" s="9"/>
      <c r="H997" s="10"/>
    </row>
    <row r="998">
      <c r="A998" s="9"/>
      <c r="H998" s="10"/>
    </row>
    <row r="999">
      <c r="A999" s="9"/>
      <c r="H999" s="10"/>
    </row>
    <row r="1000">
      <c r="A1000" s="9"/>
      <c r="H1000" s="10"/>
    </row>
  </sheetData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88"/>
    <col customWidth="1" min="2" max="2" width="20.63"/>
    <col customWidth="1" min="3" max="3" width="26.13"/>
    <col customWidth="1" min="4" max="8" width="9.88"/>
    <col customWidth="1" min="11" max="11" width="26.25"/>
  </cols>
  <sheetData>
    <row r="1">
      <c r="A1" s="11" t="s">
        <v>0</v>
      </c>
      <c r="B1" s="2" t="s">
        <v>74</v>
      </c>
      <c r="C1" s="2" t="s">
        <v>1</v>
      </c>
      <c r="D1" s="2" t="s">
        <v>2</v>
      </c>
      <c r="E1" s="2" t="s">
        <v>3</v>
      </c>
      <c r="F1" s="2" t="s">
        <v>5</v>
      </c>
      <c r="G1" s="2" t="s">
        <v>6</v>
      </c>
      <c r="H1" s="2" t="s">
        <v>4</v>
      </c>
      <c r="I1" s="12"/>
      <c r="J1" s="12" t="s">
        <v>75</v>
      </c>
      <c r="K1" s="12" t="s">
        <v>1</v>
      </c>
    </row>
    <row r="2">
      <c r="A2" s="13">
        <v>1.0</v>
      </c>
      <c r="B2" s="6" t="s">
        <v>76</v>
      </c>
      <c r="C2" s="6" t="str">
        <f t="shared" ref="C2:C228" si="1">CONCATENATE("(", J2, ") ", K2)</f>
        <v>(1) Riven - SBQ</v>
      </c>
      <c r="D2" s="6">
        <v>77.6</v>
      </c>
      <c r="E2" s="6">
        <v>1.3</v>
      </c>
      <c r="F2" s="6">
        <v>1630.0</v>
      </c>
      <c r="G2" s="6">
        <v>27.0</v>
      </c>
      <c r="H2" s="6">
        <v>21.0</v>
      </c>
      <c r="I2" s="14"/>
      <c r="J2" s="14">
        <f>IFERROR(__xludf.DUMMYFUNCTION("QUERY('Final Bracket Placements'!A:B, ""select A where B = '""&amp;K2&amp;""'"", 0)"),1.0)</f>
        <v>1</v>
      </c>
      <c r="K2" s="14" t="s">
        <v>8</v>
      </c>
    </row>
    <row r="3">
      <c r="A3" s="15">
        <f t="shared" ref="A3:A228" si="2">A2+1</f>
        <v>2</v>
      </c>
      <c r="B3" s="6" t="s">
        <v>77</v>
      </c>
      <c r="C3" s="6" t="str">
        <f t="shared" si="1"/>
        <v>(11) Shield of Faith - ITFC</v>
      </c>
      <c r="D3" s="6">
        <v>70.4</v>
      </c>
      <c r="E3" s="6">
        <v>1.8</v>
      </c>
      <c r="F3" s="6">
        <v>1830.0</v>
      </c>
      <c r="G3" s="6">
        <v>47.0</v>
      </c>
      <c r="H3" s="6">
        <v>26.0</v>
      </c>
      <c r="I3" s="14"/>
      <c r="J3" s="14">
        <f>IFERROR(__xludf.DUMMYFUNCTION("QUERY('Final Bracket Placements'!A:B, ""select A where B = '""&amp;K3&amp;""'"", 0)"),11.0)</f>
        <v>11</v>
      </c>
      <c r="K3" s="14" t="s">
        <v>28</v>
      </c>
    </row>
    <row r="4">
      <c r="A4" s="15">
        <f t="shared" si="2"/>
        <v>3</v>
      </c>
      <c r="B4" s="6" t="s">
        <v>78</v>
      </c>
      <c r="C4" s="6" t="str">
        <f t="shared" si="1"/>
        <v>(1) Riven - SBQ</v>
      </c>
      <c r="D4" s="6">
        <v>69.0</v>
      </c>
      <c r="E4" s="6">
        <v>1.4</v>
      </c>
      <c r="F4" s="6">
        <v>1450.0</v>
      </c>
      <c r="G4" s="6">
        <v>29.0</v>
      </c>
      <c r="H4" s="6">
        <v>21.0</v>
      </c>
      <c r="I4" s="14"/>
      <c r="J4" s="14">
        <f>IFERROR(__xludf.DUMMYFUNCTION("QUERY('Final Bracket Placements'!A:B, ""select A where B = '""&amp;K4&amp;""'"", 0)"),1.0)</f>
        <v>1</v>
      </c>
      <c r="K4" s="14" t="s">
        <v>8</v>
      </c>
    </row>
    <row r="5">
      <c r="A5" s="15">
        <f t="shared" si="2"/>
        <v>4</v>
      </c>
      <c r="B5" s="6" t="s">
        <v>79</v>
      </c>
      <c r="C5" s="6" t="str">
        <f t="shared" si="1"/>
        <v>(6) Third Day - FLM</v>
      </c>
      <c r="D5" s="6">
        <v>68.3</v>
      </c>
      <c r="E5" s="6">
        <v>1.5</v>
      </c>
      <c r="F5" s="6">
        <v>1640.0</v>
      </c>
      <c r="G5" s="6">
        <v>37.0</v>
      </c>
      <c r="H5" s="6">
        <v>24.0</v>
      </c>
      <c r="I5" s="14"/>
      <c r="J5" s="14">
        <f>IFERROR(__xludf.DUMMYFUNCTION("QUERY('Final Bracket Placements'!A:B, ""select A where B = '""&amp;K5&amp;""'"", 0)"),6.0)</f>
        <v>6</v>
      </c>
      <c r="K5" s="14" t="s">
        <v>18</v>
      </c>
    </row>
    <row r="6">
      <c r="A6" s="15">
        <f t="shared" si="2"/>
        <v>5</v>
      </c>
      <c r="B6" s="6" t="s">
        <v>80</v>
      </c>
      <c r="C6" s="6" t="str">
        <f t="shared" si="1"/>
        <v>(8) Warriors - NCO</v>
      </c>
      <c r="D6" s="6">
        <v>66.4</v>
      </c>
      <c r="E6" s="6">
        <v>2.1</v>
      </c>
      <c r="F6" s="6">
        <v>1660.0</v>
      </c>
      <c r="G6" s="6">
        <v>52.0</v>
      </c>
      <c r="H6" s="6">
        <v>25.0</v>
      </c>
      <c r="I6" s="14"/>
      <c r="J6" s="14">
        <f>IFERROR(__xludf.DUMMYFUNCTION("QUERY('Final Bracket Placements'!A:B, ""select A where B = '""&amp;K6&amp;""'"", 0)"),8.0)</f>
        <v>8</v>
      </c>
      <c r="K6" s="14" t="s">
        <v>22</v>
      </c>
    </row>
    <row r="7">
      <c r="A7" s="15">
        <f t="shared" si="2"/>
        <v>6</v>
      </c>
      <c r="B7" s="6" t="s">
        <v>81</v>
      </c>
      <c r="C7" s="6" t="str">
        <f t="shared" si="1"/>
        <v>(1) Riven - SBQ</v>
      </c>
      <c r="D7" s="6">
        <v>63.8</v>
      </c>
      <c r="E7" s="6">
        <v>0.7</v>
      </c>
      <c r="F7" s="6">
        <v>1340.0</v>
      </c>
      <c r="G7" s="6">
        <v>15.0</v>
      </c>
      <c r="H7" s="6">
        <v>21.0</v>
      </c>
      <c r="I7" s="14"/>
      <c r="J7" s="14">
        <f>IFERROR(__xludf.DUMMYFUNCTION("QUERY('Final Bracket Placements'!A:B, ""select A where B = '""&amp;K7&amp;""'"", 0)"),1.0)</f>
        <v>1</v>
      </c>
      <c r="K7" s="14" t="s">
        <v>8</v>
      </c>
    </row>
    <row r="8">
      <c r="A8" s="15">
        <f t="shared" si="2"/>
        <v>7</v>
      </c>
      <c r="B8" s="6" t="s">
        <v>82</v>
      </c>
      <c r="C8" s="6" t="str">
        <f t="shared" si="1"/>
        <v>(11) Shield of Faith - ITFC</v>
      </c>
      <c r="D8" s="6">
        <v>63.8</v>
      </c>
      <c r="E8" s="6">
        <v>1.8</v>
      </c>
      <c r="F8" s="6">
        <v>1660.0</v>
      </c>
      <c r="G8" s="6">
        <v>48.0</v>
      </c>
      <c r="H8" s="6">
        <v>26.0</v>
      </c>
      <c r="I8" s="14"/>
      <c r="J8" s="14">
        <f>IFERROR(__xludf.DUMMYFUNCTION("QUERY('Final Bracket Placements'!A:B, ""select A where B = '""&amp;K8&amp;""'"", 0)"),11.0)</f>
        <v>11</v>
      </c>
      <c r="K8" s="14" t="s">
        <v>28</v>
      </c>
    </row>
    <row r="9">
      <c r="A9" s="15">
        <f t="shared" si="2"/>
        <v>8</v>
      </c>
      <c r="B9" s="6" t="s">
        <v>83</v>
      </c>
      <c r="C9" s="6" t="str">
        <f t="shared" si="1"/>
        <v>(22) Deliverance - MM</v>
      </c>
      <c r="D9" s="6">
        <v>79.2</v>
      </c>
      <c r="E9" s="6">
        <v>1.7</v>
      </c>
      <c r="F9" s="6">
        <v>2060.0</v>
      </c>
      <c r="G9" s="6">
        <v>45.0</v>
      </c>
      <c r="H9" s="6">
        <v>26.0</v>
      </c>
      <c r="I9" s="14"/>
      <c r="J9" s="14">
        <f>IFERROR(__xludf.DUMMYFUNCTION("QUERY('Final Bracket Placements'!A:B, ""select A where B = '""&amp;K9&amp;""'"", 0)"),22.0)</f>
        <v>22</v>
      </c>
      <c r="K9" s="14" t="s">
        <v>50</v>
      </c>
    </row>
    <row r="10">
      <c r="A10" s="15">
        <f t="shared" si="2"/>
        <v>9</v>
      </c>
      <c r="B10" s="6" t="s">
        <v>84</v>
      </c>
      <c r="C10" s="6" t="str">
        <f t="shared" si="1"/>
        <v>(17) Clay - BBQ</v>
      </c>
      <c r="D10" s="6">
        <v>67.0</v>
      </c>
      <c r="E10" s="6">
        <v>2.1</v>
      </c>
      <c r="F10" s="6">
        <v>1810.0</v>
      </c>
      <c r="G10" s="6">
        <v>56.0</v>
      </c>
      <c r="H10" s="6">
        <v>27.0</v>
      </c>
      <c r="I10" s="14"/>
      <c r="J10" s="14">
        <f>IFERROR(__xludf.DUMMYFUNCTION("QUERY('Final Bracket Placements'!A:B, ""select A where B = '""&amp;K10&amp;""'"", 0)"),17.0)</f>
        <v>17</v>
      </c>
      <c r="K10" s="14" t="s">
        <v>40</v>
      </c>
    </row>
    <row r="11">
      <c r="A11" s="15">
        <f t="shared" si="2"/>
        <v>10</v>
      </c>
      <c r="B11" s="6" t="s">
        <v>85</v>
      </c>
      <c r="C11" s="6" t="str">
        <f t="shared" si="1"/>
        <v>(16) Dead BC - MWTFC</v>
      </c>
      <c r="D11" s="6">
        <v>65.8</v>
      </c>
      <c r="E11" s="6">
        <v>2.0</v>
      </c>
      <c r="F11" s="6">
        <v>1710.0</v>
      </c>
      <c r="G11" s="6">
        <v>51.0</v>
      </c>
      <c r="H11" s="6">
        <v>26.0</v>
      </c>
      <c r="I11" s="14"/>
      <c r="J11" s="14">
        <f>IFERROR(__xludf.DUMMYFUNCTION("QUERY('Final Bracket Placements'!A:B, ""select A where B = '""&amp;K11&amp;""'"", 0)"),16.0)</f>
        <v>16</v>
      </c>
      <c r="K11" s="14" t="s">
        <v>38</v>
      </c>
    </row>
    <row r="12">
      <c r="A12" s="15">
        <f t="shared" si="2"/>
        <v>11</v>
      </c>
      <c r="B12" s="6" t="s">
        <v>86</v>
      </c>
      <c r="C12" s="6" t="str">
        <f t="shared" si="1"/>
        <v>(12) Chosen - TFCNW</v>
      </c>
      <c r="D12" s="6">
        <v>65.6</v>
      </c>
      <c r="E12" s="6">
        <v>2.3</v>
      </c>
      <c r="F12" s="6">
        <v>1770.0</v>
      </c>
      <c r="G12" s="6">
        <v>61.0</v>
      </c>
      <c r="H12" s="6">
        <v>27.0</v>
      </c>
      <c r="I12" s="14"/>
      <c r="J12" s="14">
        <f>IFERROR(__xludf.DUMMYFUNCTION("QUERY('Final Bracket Placements'!A:B, ""select A where B = '""&amp;K12&amp;""'"", 0)"),12.0)</f>
        <v>12</v>
      </c>
      <c r="K12" s="14" t="s">
        <v>30</v>
      </c>
    </row>
    <row r="13">
      <c r="A13" s="15">
        <f t="shared" si="2"/>
        <v>12</v>
      </c>
      <c r="B13" s="6" t="s">
        <v>87</v>
      </c>
      <c r="C13" s="6" t="str">
        <f t="shared" si="1"/>
        <v>(14) Valiant - YC</v>
      </c>
      <c r="D13" s="6">
        <v>65.0</v>
      </c>
      <c r="E13" s="6">
        <v>0.8</v>
      </c>
      <c r="F13" s="6">
        <v>1690.0</v>
      </c>
      <c r="G13" s="6">
        <v>21.0</v>
      </c>
      <c r="H13" s="6">
        <v>26.0</v>
      </c>
      <c r="I13" s="14"/>
      <c r="J13" s="14">
        <f>IFERROR(__xludf.DUMMYFUNCTION("QUERY('Final Bracket Placements'!A:B, ""select A where B = '""&amp;K13&amp;""'"", 0)"),14.0)</f>
        <v>14</v>
      </c>
      <c r="K13" s="14" t="s">
        <v>34</v>
      </c>
    </row>
    <row r="14">
      <c r="A14" s="15">
        <f t="shared" si="2"/>
        <v>13</v>
      </c>
      <c r="B14" s="6" t="s">
        <v>88</v>
      </c>
      <c r="C14" s="6" t="str">
        <f t="shared" si="1"/>
        <v>(15) Astonished - STLBQ</v>
      </c>
      <c r="D14" s="6">
        <v>61.9</v>
      </c>
      <c r="E14" s="6">
        <v>1.8</v>
      </c>
      <c r="F14" s="6">
        <v>1610.0</v>
      </c>
      <c r="G14" s="6">
        <v>48.0</v>
      </c>
      <c r="H14" s="6">
        <v>26.0</v>
      </c>
      <c r="I14" s="14"/>
      <c r="J14" s="14">
        <f>IFERROR(__xludf.DUMMYFUNCTION("QUERY('Final Bracket Placements'!A:B, ""select A where B = '""&amp;K14&amp;""'"", 0)"),15.0)</f>
        <v>15</v>
      </c>
      <c r="K14" s="14" t="s">
        <v>36</v>
      </c>
    </row>
    <row r="15">
      <c r="A15" s="15">
        <f t="shared" si="2"/>
        <v>14</v>
      </c>
      <c r="B15" s="6" t="s">
        <v>89</v>
      </c>
      <c r="C15" s="6" t="str">
        <f t="shared" si="1"/>
        <v>(15) Astonished - STLBQ</v>
      </c>
      <c r="D15" s="6">
        <v>60.0</v>
      </c>
      <c r="E15" s="6">
        <v>1.7</v>
      </c>
      <c r="F15" s="6">
        <v>1560.0</v>
      </c>
      <c r="G15" s="6">
        <v>45.0</v>
      </c>
      <c r="H15" s="6">
        <v>26.0</v>
      </c>
      <c r="I15" s="14"/>
      <c r="J15" s="14">
        <f>IFERROR(__xludf.DUMMYFUNCTION("QUERY('Final Bracket Placements'!A:B, ""select A where B = '""&amp;K15&amp;""'"", 0)"),15.0)</f>
        <v>15</v>
      </c>
      <c r="K15" s="14" t="s">
        <v>36</v>
      </c>
    </row>
    <row r="16">
      <c r="A16" s="15">
        <f t="shared" si="2"/>
        <v>15</v>
      </c>
      <c r="B16" s="6" t="s">
        <v>90</v>
      </c>
      <c r="C16" s="6" t="str">
        <f t="shared" si="1"/>
        <v>(24) Seven Thunders - SBQ</v>
      </c>
      <c r="D16" s="6">
        <v>62.7</v>
      </c>
      <c r="E16" s="6">
        <v>1.9</v>
      </c>
      <c r="F16" s="6">
        <v>1630.0</v>
      </c>
      <c r="G16" s="6">
        <v>50.0</v>
      </c>
      <c r="H16" s="6">
        <v>26.0</v>
      </c>
      <c r="I16" s="14"/>
      <c r="J16" s="14">
        <f>IFERROR(__xludf.DUMMYFUNCTION("QUERY('Final Bracket Placements'!A:B, ""select A where B = '""&amp;K16&amp;""'"", 0)"),24.0)</f>
        <v>24</v>
      </c>
      <c r="K16" s="14" t="s">
        <v>54</v>
      </c>
    </row>
    <row r="17">
      <c r="A17" s="15">
        <f t="shared" si="2"/>
        <v>16</v>
      </c>
      <c r="B17" s="6" t="s">
        <v>91</v>
      </c>
      <c r="C17" s="6" t="str">
        <f t="shared" si="1"/>
        <v>(8) Warriors - NCO</v>
      </c>
      <c r="D17" s="6">
        <v>59.2</v>
      </c>
      <c r="E17" s="6">
        <v>2.2</v>
      </c>
      <c r="F17" s="6">
        <v>1480.0</v>
      </c>
      <c r="G17" s="6">
        <v>54.0</v>
      </c>
      <c r="H17" s="6">
        <v>25.0</v>
      </c>
      <c r="I17" s="14"/>
      <c r="J17" s="14">
        <f>IFERROR(__xludf.DUMMYFUNCTION("QUERY('Final Bracket Placements'!A:B, ""select A where B = '""&amp;K17&amp;""'"", 0)"),8.0)</f>
        <v>8</v>
      </c>
      <c r="K17" s="14" t="s">
        <v>22</v>
      </c>
    </row>
    <row r="18">
      <c r="A18" s="15">
        <f t="shared" si="2"/>
        <v>17</v>
      </c>
      <c r="B18" s="6" t="s">
        <v>92</v>
      </c>
      <c r="C18" s="6" t="str">
        <f t="shared" si="1"/>
        <v>(2) Echo - SBQ</v>
      </c>
      <c r="D18" s="6">
        <v>59.1</v>
      </c>
      <c r="E18" s="6">
        <v>1.3</v>
      </c>
      <c r="F18" s="6">
        <v>1300.0</v>
      </c>
      <c r="G18" s="6">
        <v>28.0</v>
      </c>
      <c r="H18" s="6">
        <v>22.0</v>
      </c>
      <c r="I18" s="14"/>
      <c r="J18" s="14">
        <f>IFERROR(__xludf.DUMMYFUNCTION("QUERY('Final Bracket Placements'!A:B, ""select A where B = '""&amp;K18&amp;""'"", 0)"),2.0)</f>
        <v>2</v>
      </c>
      <c r="K18" s="14" t="s">
        <v>10</v>
      </c>
    </row>
    <row r="19">
      <c r="A19" s="15">
        <f t="shared" si="2"/>
        <v>18</v>
      </c>
      <c r="B19" s="6" t="s">
        <v>93</v>
      </c>
      <c r="C19" s="6" t="str">
        <f t="shared" si="1"/>
        <v>(21) The Written Code - MWTFC</v>
      </c>
      <c r="D19" s="6">
        <v>58.1</v>
      </c>
      <c r="E19" s="6">
        <v>1.1</v>
      </c>
      <c r="F19" s="6">
        <v>1570.0</v>
      </c>
      <c r="G19" s="6">
        <v>31.0</v>
      </c>
      <c r="H19" s="6">
        <v>27.0</v>
      </c>
      <c r="I19" s="14"/>
      <c r="J19" s="14">
        <f>IFERROR(__xludf.DUMMYFUNCTION("QUERY('Final Bracket Placements'!A:B, ""select A where B = '""&amp;K19&amp;""'"", 0)"),21.0)</f>
        <v>21</v>
      </c>
      <c r="K19" s="14" t="s">
        <v>48</v>
      </c>
    </row>
    <row r="20">
      <c r="A20" s="15">
        <f t="shared" si="2"/>
        <v>19</v>
      </c>
      <c r="B20" s="6" t="s">
        <v>94</v>
      </c>
      <c r="C20" s="6" t="str">
        <f t="shared" si="1"/>
        <v>(6) Third Day - FLM</v>
      </c>
      <c r="D20" s="6">
        <v>57.5</v>
      </c>
      <c r="E20" s="6">
        <v>1.3</v>
      </c>
      <c r="F20" s="6">
        <v>1380.0</v>
      </c>
      <c r="G20" s="6">
        <v>32.0</v>
      </c>
      <c r="H20" s="6">
        <v>24.0</v>
      </c>
      <c r="I20" s="14"/>
      <c r="J20" s="14">
        <f>IFERROR(__xludf.DUMMYFUNCTION("QUERY('Final Bracket Placements'!A:B, ""select A where B = '""&amp;K20&amp;""'"", 0)"),6.0)</f>
        <v>6</v>
      </c>
      <c r="K20" s="14" t="s">
        <v>18</v>
      </c>
    </row>
    <row r="21">
      <c r="A21" s="15">
        <f t="shared" si="2"/>
        <v>20</v>
      </c>
      <c r="B21" s="6" t="s">
        <v>95</v>
      </c>
      <c r="C21" s="6" t="str">
        <f t="shared" si="1"/>
        <v>(12) Chosen - TFCNW</v>
      </c>
      <c r="D21" s="6">
        <v>56.7</v>
      </c>
      <c r="E21" s="6">
        <v>1.9</v>
      </c>
      <c r="F21" s="6">
        <v>1530.0</v>
      </c>
      <c r="G21" s="6">
        <v>50.0</v>
      </c>
      <c r="H21" s="6">
        <v>27.0</v>
      </c>
      <c r="I21" s="14"/>
      <c r="J21" s="14">
        <f>IFERROR(__xludf.DUMMYFUNCTION("QUERY('Final Bracket Placements'!A:B, ""select A where B = '""&amp;K21&amp;""'"", 0)"),12.0)</f>
        <v>12</v>
      </c>
      <c r="K21" s="14" t="s">
        <v>30</v>
      </c>
    </row>
    <row r="22">
      <c r="A22" s="15">
        <f t="shared" si="2"/>
        <v>21</v>
      </c>
      <c r="B22" s="6" t="s">
        <v>96</v>
      </c>
      <c r="C22" s="6" t="str">
        <f t="shared" si="1"/>
        <v>(15) Astonished - STLBQ</v>
      </c>
      <c r="D22" s="6">
        <v>55.0</v>
      </c>
      <c r="E22" s="6">
        <v>2.6</v>
      </c>
      <c r="F22" s="6">
        <v>1430.0</v>
      </c>
      <c r="G22" s="6">
        <v>67.0</v>
      </c>
      <c r="H22" s="6">
        <v>26.0</v>
      </c>
      <c r="I22" s="14"/>
      <c r="J22" s="14">
        <f>IFERROR(__xludf.DUMMYFUNCTION("QUERY('Final Bracket Placements'!A:B, ""select A where B = '""&amp;K22&amp;""'"", 0)"),15.0)</f>
        <v>15</v>
      </c>
      <c r="K22" s="14" t="s">
        <v>36</v>
      </c>
    </row>
    <row r="23">
      <c r="A23" s="15">
        <f t="shared" si="2"/>
        <v>22</v>
      </c>
      <c r="B23" s="6" t="s">
        <v>97</v>
      </c>
      <c r="C23" s="6" t="str">
        <f t="shared" si="1"/>
        <v>(7) Unashamed - MWTFC</v>
      </c>
      <c r="D23" s="6">
        <v>54.4</v>
      </c>
      <c r="E23" s="6">
        <v>1.4</v>
      </c>
      <c r="F23" s="6">
        <v>1360.0</v>
      </c>
      <c r="G23" s="6">
        <v>35.0</v>
      </c>
      <c r="H23" s="6">
        <v>25.0</v>
      </c>
      <c r="I23" s="14"/>
      <c r="J23" s="14">
        <f>IFERROR(__xludf.DUMMYFUNCTION("QUERY('Final Bracket Placements'!A:B, ""select A where B = '""&amp;K23&amp;""'"", 0)"),7.0)</f>
        <v>7</v>
      </c>
      <c r="K23" s="14" t="s">
        <v>20</v>
      </c>
    </row>
    <row r="24">
      <c r="A24" s="15">
        <f t="shared" si="2"/>
        <v>23</v>
      </c>
      <c r="B24" s="6" t="s">
        <v>98</v>
      </c>
      <c r="C24" s="6" t="str">
        <f t="shared" si="1"/>
        <v>(10) Supernova - BWM</v>
      </c>
      <c r="D24" s="6">
        <v>51.9</v>
      </c>
      <c r="E24" s="6">
        <v>2.2</v>
      </c>
      <c r="F24" s="6">
        <v>1400.0</v>
      </c>
      <c r="G24" s="6">
        <v>59.0</v>
      </c>
      <c r="H24" s="6">
        <v>27.0</v>
      </c>
      <c r="I24" s="14"/>
      <c r="J24" s="14">
        <f>IFERROR(__xludf.DUMMYFUNCTION("QUERY('Final Bracket Placements'!A:B, ""select A where B = '""&amp;K24&amp;""'"", 0)"),10.0)</f>
        <v>10</v>
      </c>
      <c r="K24" s="14" t="s">
        <v>26</v>
      </c>
    </row>
    <row r="25">
      <c r="A25" s="15">
        <f t="shared" si="2"/>
        <v>24</v>
      </c>
      <c r="B25" s="6" t="s">
        <v>99</v>
      </c>
      <c r="C25" s="6" t="str">
        <f t="shared" si="1"/>
        <v>(10) Supernova - BWM</v>
      </c>
      <c r="D25" s="6">
        <v>50.7</v>
      </c>
      <c r="E25" s="6">
        <v>2.4</v>
      </c>
      <c r="F25" s="6">
        <v>1370.0</v>
      </c>
      <c r="G25" s="6">
        <v>65.0</v>
      </c>
      <c r="H25" s="6">
        <v>27.0</v>
      </c>
      <c r="I25" s="14"/>
      <c r="J25" s="14">
        <f>IFERROR(__xludf.DUMMYFUNCTION("QUERY('Final Bracket Placements'!A:B, ""select A where B = '""&amp;K25&amp;""'"", 0)"),10.0)</f>
        <v>10</v>
      </c>
      <c r="K25" s="14" t="s">
        <v>26</v>
      </c>
    </row>
    <row r="26">
      <c r="A26" s="15">
        <f t="shared" si="2"/>
        <v>25</v>
      </c>
      <c r="B26" s="6" t="s">
        <v>100</v>
      </c>
      <c r="C26" s="6" t="str">
        <f t="shared" si="1"/>
        <v>(20) Redemption - MM</v>
      </c>
      <c r="D26" s="6">
        <v>49.6</v>
      </c>
      <c r="E26" s="6">
        <v>1.0</v>
      </c>
      <c r="F26" s="6">
        <v>1290.0</v>
      </c>
      <c r="G26" s="6">
        <v>27.0</v>
      </c>
      <c r="H26" s="6">
        <v>26.0</v>
      </c>
      <c r="I26" s="14"/>
      <c r="J26" s="14">
        <f>IFERROR(__xludf.DUMMYFUNCTION("QUERY('Final Bracket Placements'!A:B, ""select A where B = '""&amp;K26&amp;""'"", 0)"),20.0)</f>
        <v>20</v>
      </c>
      <c r="K26" s="14" t="s">
        <v>46</v>
      </c>
    </row>
    <row r="27">
      <c r="A27" s="15">
        <f t="shared" si="2"/>
        <v>26</v>
      </c>
      <c r="B27" s="6" t="s">
        <v>101</v>
      </c>
      <c r="C27" s="6" t="str">
        <f t="shared" si="1"/>
        <v>(3) Moxie - SBQ</v>
      </c>
      <c r="D27" s="6">
        <v>48.8</v>
      </c>
      <c r="E27" s="6">
        <v>1.2</v>
      </c>
      <c r="F27" s="6">
        <v>1220.0</v>
      </c>
      <c r="G27" s="6">
        <v>31.0</v>
      </c>
      <c r="H27" s="6">
        <v>25.0</v>
      </c>
      <c r="I27" s="14"/>
      <c r="J27" s="14">
        <f>IFERROR(__xludf.DUMMYFUNCTION("QUERY('Final Bracket Placements'!A:B, ""select A where B = '""&amp;K27&amp;""'"", 0)"),3.0)</f>
        <v>3</v>
      </c>
      <c r="K27" s="14" t="s">
        <v>12</v>
      </c>
    </row>
    <row r="28">
      <c r="A28" s="15">
        <f t="shared" si="2"/>
        <v>27</v>
      </c>
      <c r="B28" s="6" t="s">
        <v>102</v>
      </c>
      <c r="C28" s="6" t="str">
        <f t="shared" si="1"/>
        <v>(9) Messengers - MM</v>
      </c>
      <c r="D28" s="6">
        <v>46.8</v>
      </c>
      <c r="E28" s="6">
        <v>1.4</v>
      </c>
      <c r="F28" s="6">
        <v>1170.0</v>
      </c>
      <c r="G28" s="6">
        <v>35.0</v>
      </c>
      <c r="H28" s="6">
        <v>25.0</v>
      </c>
      <c r="I28" s="14"/>
      <c r="J28" s="14">
        <f>IFERROR(__xludf.DUMMYFUNCTION("QUERY('Final Bracket Placements'!A:B, ""select A where B = '""&amp;K28&amp;""'"", 0)"),9.0)</f>
        <v>9</v>
      </c>
      <c r="K28" s="14" t="s">
        <v>24</v>
      </c>
    </row>
    <row r="29">
      <c r="A29" s="15">
        <f t="shared" si="2"/>
        <v>28</v>
      </c>
      <c r="B29" s="6" t="s">
        <v>103</v>
      </c>
      <c r="C29" s="6" t="str">
        <f t="shared" si="1"/>
        <v>(1) Riven - SBQ</v>
      </c>
      <c r="D29" s="6">
        <v>46.7</v>
      </c>
      <c r="E29" s="6">
        <v>1.0</v>
      </c>
      <c r="F29" s="6">
        <v>980.0</v>
      </c>
      <c r="G29" s="6">
        <v>20.0</v>
      </c>
      <c r="H29" s="6">
        <v>21.0</v>
      </c>
      <c r="I29" s="14"/>
      <c r="J29" s="14">
        <f>IFERROR(__xludf.DUMMYFUNCTION("QUERY('Final Bracket Placements'!A:B, ""select A where B = '""&amp;K29&amp;""'"", 0)"),1.0)</f>
        <v>1</v>
      </c>
      <c r="K29" s="14" t="s">
        <v>8</v>
      </c>
    </row>
    <row r="30">
      <c r="A30" s="15">
        <f t="shared" si="2"/>
        <v>29</v>
      </c>
      <c r="B30" s="6" t="s">
        <v>104</v>
      </c>
      <c r="C30" s="6" t="str">
        <f t="shared" si="1"/>
        <v>(5) Revelation - MWTFC</v>
      </c>
      <c r="D30" s="6">
        <v>46.5</v>
      </c>
      <c r="E30" s="6">
        <v>1.7</v>
      </c>
      <c r="F30" s="6">
        <v>1210.0</v>
      </c>
      <c r="G30" s="6">
        <v>45.0</v>
      </c>
      <c r="H30" s="6">
        <v>26.0</v>
      </c>
      <c r="I30" s="14"/>
      <c r="J30" s="14">
        <f>IFERROR(__xludf.DUMMYFUNCTION("QUERY('Final Bracket Placements'!A:B, ""select A where B = '""&amp;K30&amp;""'"", 0)"),5.0)</f>
        <v>5</v>
      </c>
      <c r="K30" s="14" t="s">
        <v>16</v>
      </c>
    </row>
    <row r="31">
      <c r="A31" s="15">
        <f t="shared" si="2"/>
        <v>30</v>
      </c>
      <c r="B31" s="6" t="s">
        <v>105</v>
      </c>
      <c r="C31" s="6" t="str">
        <f t="shared" si="1"/>
        <v>(5) Revelation - MWTFC</v>
      </c>
      <c r="D31" s="6">
        <v>46.2</v>
      </c>
      <c r="E31" s="6">
        <v>1.5</v>
      </c>
      <c r="F31" s="6">
        <v>1200.0</v>
      </c>
      <c r="G31" s="6">
        <v>39.0</v>
      </c>
      <c r="H31" s="6">
        <v>26.0</v>
      </c>
      <c r="I31" s="14"/>
      <c r="J31" s="14">
        <f>IFERROR(__xludf.DUMMYFUNCTION("QUERY('Final Bracket Placements'!A:B, ""select A where B = '""&amp;K31&amp;""'"", 0)"),5.0)</f>
        <v>5</v>
      </c>
      <c r="K31" s="14" t="s">
        <v>16</v>
      </c>
    </row>
    <row r="32">
      <c r="A32" s="15">
        <f t="shared" si="2"/>
        <v>31</v>
      </c>
      <c r="B32" s="6" t="s">
        <v>106</v>
      </c>
      <c r="C32" s="6" t="str">
        <f t="shared" si="1"/>
        <v>(9) Messengers - MM</v>
      </c>
      <c r="D32" s="6">
        <v>46.0</v>
      </c>
      <c r="E32" s="6">
        <v>1.2</v>
      </c>
      <c r="F32" s="6">
        <v>1150.0</v>
      </c>
      <c r="G32" s="6">
        <v>31.0</v>
      </c>
      <c r="H32" s="6">
        <v>25.0</v>
      </c>
      <c r="I32" s="14"/>
      <c r="J32" s="14">
        <f>IFERROR(__xludf.DUMMYFUNCTION("QUERY('Final Bracket Placements'!A:B, ""select A where B = '""&amp;K32&amp;""'"", 0)"),9.0)</f>
        <v>9</v>
      </c>
      <c r="K32" s="14" t="s">
        <v>24</v>
      </c>
    </row>
    <row r="33">
      <c r="A33" s="15">
        <f t="shared" si="2"/>
        <v>32</v>
      </c>
      <c r="B33" s="6" t="s">
        <v>107</v>
      </c>
      <c r="C33" s="6" t="str">
        <f t="shared" si="1"/>
        <v>(6) Third Day - FLM</v>
      </c>
      <c r="D33" s="6">
        <v>45.8</v>
      </c>
      <c r="E33" s="6">
        <v>1.8</v>
      </c>
      <c r="F33" s="6">
        <v>1100.0</v>
      </c>
      <c r="G33" s="6">
        <v>42.0</v>
      </c>
      <c r="H33" s="6">
        <v>24.0</v>
      </c>
      <c r="I33" s="14"/>
      <c r="J33" s="14">
        <f>IFERROR(__xludf.DUMMYFUNCTION("QUERY('Final Bracket Placements'!A:B, ""select A where B = '""&amp;K33&amp;""'"", 0)"),6.0)</f>
        <v>6</v>
      </c>
      <c r="K33" s="14" t="s">
        <v>18</v>
      </c>
    </row>
    <row r="34">
      <c r="A34" s="15">
        <f t="shared" si="2"/>
        <v>33</v>
      </c>
      <c r="B34" s="6" t="s">
        <v>108</v>
      </c>
      <c r="C34" s="6" t="str">
        <f t="shared" si="1"/>
        <v>(23) Remnant - FLM</v>
      </c>
      <c r="D34" s="6">
        <v>45.6</v>
      </c>
      <c r="E34" s="6">
        <v>2.0</v>
      </c>
      <c r="F34" s="6">
        <v>1230.0</v>
      </c>
      <c r="G34" s="6">
        <v>55.0</v>
      </c>
      <c r="H34" s="6">
        <v>27.0</v>
      </c>
      <c r="I34" s="14"/>
      <c r="J34" s="14">
        <f>IFERROR(__xludf.DUMMYFUNCTION("QUERY('Final Bracket Placements'!A:B, ""select A where B = '""&amp;K34&amp;""'"", 0)"),23.0)</f>
        <v>23</v>
      </c>
      <c r="K34" s="14" t="s">
        <v>52</v>
      </c>
    </row>
    <row r="35">
      <c r="A35" s="15">
        <f t="shared" si="2"/>
        <v>34</v>
      </c>
      <c r="B35" s="6" t="s">
        <v>109</v>
      </c>
      <c r="C35" s="6" t="str">
        <f t="shared" si="1"/>
        <v>(8) Warriors - NCO</v>
      </c>
      <c r="D35" s="6">
        <v>45.2</v>
      </c>
      <c r="E35" s="6">
        <v>1.2</v>
      </c>
      <c r="F35" s="6">
        <v>1130.0</v>
      </c>
      <c r="G35" s="6">
        <v>29.0</v>
      </c>
      <c r="H35" s="6">
        <v>25.0</v>
      </c>
      <c r="I35" s="14"/>
      <c r="J35" s="14">
        <f>IFERROR(__xludf.DUMMYFUNCTION("QUERY('Final Bracket Placements'!A:B, ""select A where B = '""&amp;K35&amp;""'"", 0)"),8.0)</f>
        <v>8</v>
      </c>
      <c r="K35" s="14" t="s">
        <v>22</v>
      </c>
    </row>
    <row r="36">
      <c r="A36" s="15">
        <f t="shared" si="2"/>
        <v>35</v>
      </c>
      <c r="B36" s="6" t="s">
        <v>110</v>
      </c>
      <c r="C36" s="6" t="str">
        <f t="shared" si="1"/>
        <v>(4) Sundown - MWTFC</v>
      </c>
      <c r="D36" s="6">
        <v>45.0</v>
      </c>
      <c r="E36" s="6">
        <v>1.6</v>
      </c>
      <c r="F36" s="6">
        <v>1170.0</v>
      </c>
      <c r="G36" s="6">
        <v>41.0</v>
      </c>
      <c r="H36" s="6">
        <v>26.0</v>
      </c>
      <c r="I36" s="14"/>
      <c r="J36" s="14">
        <f>IFERROR(__xludf.DUMMYFUNCTION("QUERY('Final Bracket Placements'!A:B, ""select A where B = '""&amp;K36&amp;""'"", 0)"),4.0)</f>
        <v>4</v>
      </c>
      <c r="K36" s="14" t="s">
        <v>14</v>
      </c>
    </row>
    <row r="37">
      <c r="A37" s="15">
        <f t="shared" si="2"/>
        <v>36</v>
      </c>
      <c r="B37" s="6" t="s">
        <v>111</v>
      </c>
      <c r="C37" s="6" t="str">
        <f t="shared" si="1"/>
        <v>(9) Messengers - MM</v>
      </c>
      <c r="D37" s="6">
        <v>44.4</v>
      </c>
      <c r="E37" s="6">
        <v>1.7</v>
      </c>
      <c r="F37" s="6">
        <v>1110.0</v>
      </c>
      <c r="G37" s="6">
        <v>42.0</v>
      </c>
      <c r="H37" s="6">
        <v>25.0</v>
      </c>
      <c r="I37" s="14"/>
      <c r="J37" s="14">
        <f>IFERROR(__xludf.DUMMYFUNCTION("QUERY('Final Bracket Placements'!A:B, ""select A where B = '""&amp;K37&amp;""'"", 0)"),9.0)</f>
        <v>9</v>
      </c>
      <c r="K37" s="14" t="s">
        <v>24</v>
      </c>
    </row>
    <row r="38">
      <c r="A38" s="15">
        <f t="shared" si="2"/>
        <v>37</v>
      </c>
      <c r="B38" s="6" t="s">
        <v>112</v>
      </c>
      <c r="C38" s="6" t="str">
        <f t="shared" si="1"/>
        <v>(3) Moxie - SBQ</v>
      </c>
      <c r="D38" s="6">
        <v>43.6</v>
      </c>
      <c r="E38" s="6">
        <v>1.6</v>
      </c>
      <c r="F38" s="6">
        <v>1090.0</v>
      </c>
      <c r="G38" s="6">
        <v>39.0</v>
      </c>
      <c r="H38" s="6">
        <v>25.0</v>
      </c>
      <c r="I38" s="14"/>
      <c r="J38" s="14">
        <f>IFERROR(__xludf.DUMMYFUNCTION("QUERY('Final Bracket Placements'!A:B, ""select A where B = '""&amp;K38&amp;""'"", 0)"),3.0)</f>
        <v>3</v>
      </c>
      <c r="K38" s="14" t="s">
        <v>12</v>
      </c>
    </row>
    <row r="39">
      <c r="A39" s="15">
        <f t="shared" si="2"/>
        <v>38</v>
      </c>
      <c r="B39" s="6" t="s">
        <v>113</v>
      </c>
      <c r="C39" s="6" t="str">
        <f t="shared" si="1"/>
        <v>(7) Unashamed - MWTFC</v>
      </c>
      <c r="D39" s="6">
        <v>43.2</v>
      </c>
      <c r="E39" s="6">
        <v>1.7</v>
      </c>
      <c r="F39" s="6">
        <v>1080.0</v>
      </c>
      <c r="G39" s="6">
        <v>43.0</v>
      </c>
      <c r="H39" s="6">
        <v>25.0</v>
      </c>
      <c r="I39" s="14"/>
      <c r="J39" s="14">
        <f>IFERROR(__xludf.DUMMYFUNCTION("QUERY('Final Bracket Placements'!A:B, ""select A where B = '""&amp;K39&amp;""'"", 0)"),7.0)</f>
        <v>7</v>
      </c>
      <c r="K39" s="14" t="s">
        <v>20</v>
      </c>
    </row>
    <row r="40">
      <c r="A40" s="15">
        <f t="shared" si="2"/>
        <v>39</v>
      </c>
      <c r="B40" s="6" t="s">
        <v>114</v>
      </c>
      <c r="C40" s="6" t="str">
        <f t="shared" si="1"/>
        <v>(31) Citizens - TFCNW</v>
      </c>
      <c r="D40" s="6">
        <v>42.2</v>
      </c>
      <c r="E40" s="6">
        <v>0.9</v>
      </c>
      <c r="F40" s="6">
        <v>970.0</v>
      </c>
      <c r="G40" s="6">
        <v>20.0</v>
      </c>
      <c r="H40" s="6">
        <v>23.0</v>
      </c>
      <c r="I40" s="14"/>
      <c r="J40" s="14">
        <f>IFERROR(__xludf.DUMMYFUNCTION("QUERY('Final Bracket Placements'!A:B, ""select A where B = '""&amp;K40&amp;""'"", 0)"),31.0)</f>
        <v>31</v>
      </c>
      <c r="K40" s="14" t="s">
        <v>68</v>
      </c>
    </row>
    <row r="41">
      <c r="A41" s="15">
        <f t="shared" si="2"/>
        <v>40</v>
      </c>
      <c r="B41" s="6" t="s">
        <v>115</v>
      </c>
      <c r="C41" s="6" t="str">
        <f t="shared" si="1"/>
        <v>(14) Valiant - YC</v>
      </c>
      <c r="D41" s="6">
        <v>41.5</v>
      </c>
      <c r="E41" s="6">
        <v>1.6</v>
      </c>
      <c r="F41" s="6">
        <v>1120.0</v>
      </c>
      <c r="G41" s="6">
        <v>44.0</v>
      </c>
      <c r="H41" s="6">
        <v>27.0</v>
      </c>
      <c r="I41" s="14"/>
      <c r="J41" s="14">
        <f>IFERROR(__xludf.DUMMYFUNCTION("QUERY('Final Bracket Placements'!A:B, ""select A where B = '""&amp;K41&amp;""'"", 0)"),14.0)</f>
        <v>14</v>
      </c>
      <c r="K41" s="14" t="s">
        <v>34</v>
      </c>
    </row>
    <row r="42">
      <c r="A42" s="15">
        <f t="shared" si="2"/>
        <v>41</v>
      </c>
      <c r="B42" s="6" t="s">
        <v>116</v>
      </c>
      <c r="C42" s="6" t="str">
        <f t="shared" si="1"/>
        <v>(25) Egyptian Frog Casserole - NCO</v>
      </c>
      <c r="D42" s="6">
        <v>41.5</v>
      </c>
      <c r="E42" s="6">
        <v>2.7</v>
      </c>
      <c r="F42" s="6">
        <v>1080.0</v>
      </c>
      <c r="G42" s="6">
        <v>69.0</v>
      </c>
      <c r="H42" s="6">
        <v>26.0</v>
      </c>
      <c r="I42" s="14"/>
      <c r="J42" s="14">
        <f>IFERROR(__xludf.DUMMYFUNCTION("QUERY('Final Bracket Placements'!A:B, ""select A where B = '""&amp;K42&amp;""'"", 0)"),25.0)</f>
        <v>25</v>
      </c>
      <c r="K42" s="14" t="s">
        <v>56</v>
      </c>
    </row>
    <row r="43">
      <c r="A43" s="15">
        <f t="shared" si="2"/>
        <v>42</v>
      </c>
      <c r="B43" s="6" t="s">
        <v>117</v>
      </c>
      <c r="C43" s="6" t="str">
        <f t="shared" si="1"/>
        <v>(18) Shark Bait - MWTFC</v>
      </c>
      <c r="D43" s="6">
        <v>41.2</v>
      </c>
      <c r="E43" s="6">
        <v>2.0</v>
      </c>
      <c r="F43" s="6">
        <v>1070.0</v>
      </c>
      <c r="G43" s="6">
        <v>53.0</v>
      </c>
      <c r="H43" s="6">
        <v>26.0</v>
      </c>
      <c r="I43" s="14"/>
      <c r="J43" s="14">
        <f>IFERROR(__xludf.DUMMYFUNCTION("QUERY('Final Bracket Placements'!A:B, ""select A where B = '""&amp;K43&amp;""'"", 0)"),18.0)</f>
        <v>18</v>
      </c>
      <c r="K43" s="14" t="s">
        <v>42</v>
      </c>
    </row>
    <row r="44">
      <c r="A44" s="15">
        <f t="shared" si="2"/>
        <v>43</v>
      </c>
      <c r="B44" s="6" t="s">
        <v>118</v>
      </c>
      <c r="C44" s="6" t="str">
        <f t="shared" si="1"/>
        <v>(2) Echo - SBQ</v>
      </c>
      <c r="D44" s="6">
        <v>40.5</v>
      </c>
      <c r="E44" s="6">
        <v>1.5</v>
      </c>
      <c r="F44" s="6">
        <v>890.0</v>
      </c>
      <c r="G44" s="6">
        <v>33.0</v>
      </c>
      <c r="H44" s="6">
        <v>22.0</v>
      </c>
      <c r="I44" s="14"/>
      <c r="J44" s="14">
        <f>IFERROR(__xludf.DUMMYFUNCTION("QUERY('Final Bracket Placements'!A:B, ""select A where B = '""&amp;K44&amp;""'"", 0)"),2.0)</f>
        <v>2</v>
      </c>
      <c r="K44" s="14" t="s">
        <v>10</v>
      </c>
    </row>
    <row r="45">
      <c r="A45" s="15">
        <f t="shared" si="2"/>
        <v>44</v>
      </c>
      <c r="B45" s="6" t="s">
        <v>119</v>
      </c>
      <c r="C45" s="6" t="str">
        <f t="shared" si="1"/>
        <v>(8) Warriors - NCO</v>
      </c>
      <c r="D45" s="6">
        <v>40.4</v>
      </c>
      <c r="E45" s="6">
        <v>1.2</v>
      </c>
      <c r="F45" s="6">
        <v>1010.0</v>
      </c>
      <c r="G45" s="6">
        <v>29.0</v>
      </c>
      <c r="H45" s="6">
        <v>25.0</v>
      </c>
      <c r="I45" s="14"/>
      <c r="J45" s="14">
        <f>IFERROR(__xludf.DUMMYFUNCTION("QUERY('Final Bracket Placements'!A:B, ""select A where B = '""&amp;K45&amp;""'"", 0)"),8.0)</f>
        <v>8</v>
      </c>
      <c r="K45" s="14" t="s">
        <v>22</v>
      </c>
    </row>
    <row r="46">
      <c r="A46" s="15">
        <f t="shared" si="2"/>
        <v>45</v>
      </c>
      <c r="B46" s="6" t="s">
        <v>120</v>
      </c>
      <c r="C46" s="6" t="str">
        <f t="shared" si="1"/>
        <v>(4) Sundown - MWTFC</v>
      </c>
      <c r="D46" s="6">
        <v>40.4</v>
      </c>
      <c r="E46" s="6">
        <v>1.3</v>
      </c>
      <c r="F46" s="6">
        <v>1050.0</v>
      </c>
      <c r="G46" s="6">
        <v>34.0</v>
      </c>
      <c r="H46" s="6">
        <v>26.0</v>
      </c>
      <c r="I46" s="14"/>
      <c r="J46" s="14">
        <f>IFERROR(__xludf.DUMMYFUNCTION("QUERY('Final Bracket Placements'!A:B, ""select A where B = '""&amp;K46&amp;""'"", 0)"),4.0)</f>
        <v>4</v>
      </c>
      <c r="K46" s="14" t="s">
        <v>14</v>
      </c>
    </row>
    <row r="47">
      <c r="A47" s="15">
        <f t="shared" si="2"/>
        <v>46</v>
      </c>
      <c r="B47" s="6" t="s">
        <v>121</v>
      </c>
      <c r="C47" s="6" t="str">
        <f t="shared" si="1"/>
        <v>(4) Sundown - MWTFC</v>
      </c>
      <c r="D47" s="6">
        <v>40.4</v>
      </c>
      <c r="E47" s="6">
        <v>1.7</v>
      </c>
      <c r="F47" s="6">
        <v>1050.0</v>
      </c>
      <c r="G47" s="6">
        <v>44.0</v>
      </c>
      <c r="H47" s="6">
        <v>26.0</v>
      </c>
      <c r="I47" s="14"/>
      <c r="J47" s="14">
        <f>IFERROR(__xludf.DUMMYFUNCTION("QUERY('Final Bracket Placements'!A:B, ""select A where B = '""&amp;K47&amp;""'"", 0)"),4.0)</f>
        <v>4</v>
      </c>
      <c r="K47" s="14" t="s">
        <v>14</v>
      </c>
    </row>
    <row r="48">
      <c r="A48" s="15">
        <f t="shared" si="2"/>
        <v>47</v>
      </c>
      <c r="B48" s="6" t="s">
        <v>122</v>
      </c>
      <c r="C48" s="6" t="str">
        <f t="shared" si="1"/>
        <v>(29) Bought With a Price - NCO</v>
      </c>
      <c r="D48" s="6">
        <v>39.6</v>
      </c>
      <c r="E48" s="6">
        <v>1.6</v>
      </c>
      <c r="F48" s="6">
        <v>990.0</v>
      </c>
      <c r="G48" s="6">
        <v>40.0</v>
      </c>
      <c r="H48" s="6">
        <v>25.0</v>
      </c>
      <c r="I48" s="14"/>
      <c r="J48" s="14">
        <f>IFERROR(__xludf.DUMMYFUNCTION("QUERY('Final Bracket Placements'!A:B, ""select A where B = '""&amp;K48&amp;""'"", 0)"),29.0)</f>
        <v>29</v>
      </c>
      <c r="K48" s="14" t="s">
        <v>64</v>
      </c>
    </row>
    <row r="49">
      <c r="A49" s="15">
        <f t="shared" si="2"/>
        <v>48</v>
      </c>
      <c r="B49" s="6" t="s">
        <v>123</v>
      </c>
      <c r="C49" s="6" t="str">
        <f t="shared" si="1"/>
        <v>(10) Supernova - BWM</v>
      </c>
      <c r="D49" s="6">
        <v>38.9</v>
      </c>
      <c r="E49" s="6">
        <v>2.0</v>
      </c>
      <c r="F49" s="6">
        <v>1050.0</v>
      </c>
      <c r="G49" s="6">
        <v>54.0</v>
      </c>
      <c r="H49" s="6">
        <v>27.0</v>
      </c>
      <c r="I49" s="14"/>
      <c r="J49" s="14">
        <f>IFERROR(__xludf.DUMMYFUNCTION("QUERY('Final Bracket Placements'!A:B, ""select A where B = '""&amp;K49&amp;""'"", 0)"),10.0)</f>
        <v>10</v>
      </c>
      <c r="K49" s="14" t="s">
        <v>26</v>
      </c>
    </row>
    <row r="50">
      <c r="A50" s="15">
        <f t="shared" si="2"/>
        <v>49</v>
      </c>
      <c r="B50" s="6" t="s">
        <v>124</v>
      </c>
      <c r="C50" s="6" t="str">
        <f t="shared" si="1"/>
        <v>(5) Revelation - MWTFC</v>
      </c>
      <c r="D50" s="6">
        <v>38.8</v>
      </c>
      <c r="E50" s="6">
        <v>1.1</v>
      </c>
      <c r="F50" s="6">
        <v>1010.0</v>
      </c>
      <c r="G50" s="6">
        <v>29.0</v>
      </c>
      <c r="H50" s="6">
        <v>26.0</v>
      </c>
      <c r="I50" s="14"/>
      <c r="J50" s="14">
        <f>IFERROR(__xludf.DUMMYFUNCTION("QUERY('Final Bracket Placements'!A:B, ""select A where B = '""&amp;K50&amp;""'"", 0)"),5.0)</f>
        <v>5</v>
      </c>
      <c r="K50" s="14" t="s">
        <v>16</v>
      </c>
    </row>
    <row r="51">
      <c r="A51" s="15">
        <f t="shared" si="2"/>
        <v>50</v>
      </c>
      <c r="B51" s="6" t="s">
        <v>125</v>
      </c>
      <c r="C51" s="6" t="str">
        <f t="shared" si="1"/>
        <v>(6) Third Day - FLM</v>
      </c>
      <c r="D51" s="6">
        <v>38.3</v>
      </c>
      <c r="E51" s="6">
        <v>1.3</v>
      </c>
      <c r="F51" s="6">
        <v>920.0</v>
      </c>
      <c r="G51" s="6">
        <v>31.0</v>
      </c>
      <c r="H51" s="6">
        <v>24.0</v>
      </c>
      <c r="I51" s="14"/>
      <c r="J51" s="14">
        <f>IFERROR(__xludf.DUMMYFUNCTION("QUERY('Final Bracket Placements'!A:B, ""select A where B = '""&amp;K51&amp;""'"", 0)"),6.0)</f>
        <v>6</v>
      </c>
      <c r="K51" s="14" t="s">
        <v>18</v>
      </c>
    </row>
    <row r="52">
      <c r="A52" s="15">
        <f t="shared" si="2"/>
        <v>51</v>
      </c>
      <c r="B52" s="6" t="s">
        <v>126</v>
      </c>
      <c r="C52" s="6" t="str">
        <f t="shared" si="1"/>
        <v>(23) Remnant - FLM</v>
      </c>
      <c r="D52" s="6">
        <v>37.4</v>
      </c>
      <c r="E52" s="6">
        <v>0.8</v>
      </c>
      <c r="F52" s="6">
        <v>1010.0</v>
      </c>
      <c r="G52" s="6">
        <v>22.0</v>
      </c>
      <c r="H52" s="6">
        <v>27.0</v>
      </c>
      <c r="I52" s="14"/>
      <c r="J52" s="14">
        <f>IFERROR(__xludf.DUMMYFUNCTION("QUERY('Final Bracket Placements'!A:B, ""select A where B = '""&amp;K52&amp;""'"", 0)"),23.0)</f>
        <v>23</v>
      </c>
      <c r="K52" s="14" t="s">
        <v>52</v>
      </c>
    </row>
    <row r="53">
      <c r="A53" s="15">
        <f t="shared" si="2"/>
        <v>52</v>
      </c>
      <c r="B53" s="6" t="s">
        <v>127</v>
      </c>
      <c r="C53" s="6" t="str">
        <f t="shared" si="1"/>
        <v>(1) Riven - SBQ</v>
      </c>
      <c r="D53" s="6">
        <v>37.1</v>
      </c>
      <c r="E53" s="6">
        <v>1.3</v>
      </c>
      <c r="F53" s="6">
        <v>780.0</v>
      </c>
      <c r="G53" s="6">
        <v>28.0</v>
      </c>
      <c r="H53" s="6">
        <v>21.0</v>
      </c>
      <c r="I53" s="14"/>
      <c r="J53" s="14">
        <f>IFERROR(__xludf.DUMMYFUNCTION("QUERY('Final Bracket Placements'!A:B, ""select A where B = '""&amp;K53&amp;""'"", 0)"),1.0)</f>
        <v>1</v>
      </c>
      <c r="K53" s="14" t="s">
        <v>8</v>
      </c>
    </row>
    <row r="54">
      <c r="A54" s="15">
        <f t="shared" si="2"/>
        <v>53</v>
      </c>
      <c r="B54" s="6" t="s">
        <v>128</v>
      </c>
      <c r="C54" s="6" t="str">
        <f t="shared" si="1"/>
        <v>(13) Testify - SBQ</v>
      </c>
      <c r="D54" s="6">
        <v>36.9</v>
      </c>
      <c r="E54" s="6">
        <v>1.5</v>
      </c>
      <c r="F54" s="6">
        <v>960.0</v>
      </c>
      <c r="G54" s="6">
        <v>38.0</v>
      </c>
      <c r="H54" s="6">
        <v>26.0</v>
      </c>
      <c r="I54" s="14"/>
      <c r="J54" s="14">
        <f>IFERROR(__xludf.DUMMYFUNCTION("QUERY('Final Bracket Placements'!A:B, ""select A where B = '""&amp;K54&amp;""'"", 0)"),13.0)</f>
        <v>13</v>
      </c>
      <c r="K54" s="14" t="s">
        <v>32</v>
      </c>
    </row>
    <row r="55">
      <c r="A55" s="15">
        <f t="shared" si="2"/>
        <v>54</v>
      </c>
      <c r="B55" s="6" t="s">
        <v>129</v>
      </c>
      <c r="C55" s="6" t="str">
        <f t="shared" si="1"/>
        <v>(14) Valiant - YC</v>
      </c>
      <c r="D55" s="6">
        <v>36.9</v>
      </c>
      <c r="E55" s="6">
        <v>2.0</v>
      </c>
      <c r="F55" s="6">
        <v>960.0</v>
      </c>
      <c r="G55" s="6">
        <v>51.0</v>
      </c>
      <c r="H55" s="6">
        <v>26.0</v>
      </c>
      <c r="I55" s="14"/>
      <c r="J55" s="14">
        <f>IFERROR(__xludf.DUMMYFUNCTION("QUERY('Final Bracket Placements'!A:B, ""select A where B = '""&amp;K55&amp;""'"", 0)"),14.0)</f>
        <v>14</v>
      </c>
      <c r="K55" s="14" t="s">
        <v>34</v>
      </c>
    </row>
    <row r="56">
      <c r="A56" s="15">
        <f t="shared" si="2"/>
        <v>55</v>
      </c>
      <c r="B56" s="6" t="s">
        <v>130</v>
      </c>
      <c r="C56" s="6" t="str">
        <f t="shared" si="1"/>
        <v>(26) Sanctified - MM</v>
      </c>
      <c r="D56" s="6">
        <v>36.7</v>
      </c>
      <c r="E56" s="6">
        <v>0.5</v>
      </c>
      <c r="F56" s="6">
        <v>990.0</v>
      </c>
      <c r="G56" s="6">
        <v>13.0</v>
      </c>
      <c r="H56" s="6">
        <v>27.0</v>
      </c>
      <c r="I56" s="14"/>
      <c r="J56" s="14">
        <f>IFERROR(__xludf.DUMMYFUNCTION("QUERY('Final Bracket Placements'!A:B, ""select A where B = '""&amp;K56&amp;""'"", 0)"),26.0)</f>
        <v>26</v>
      </c>
      <c r="K56" s="14" t="s">
        <v>58</v>
      </c>
    </row>
    <row r="57">
      <c r="A57" s="15">
        <f t="shared" si="2"/>
        <v>56</v>
      </c>
      <c r="B57" s="6" t="s">
        <v>131</v>
      </c>
      <c r="C57" s="6" t="str">
        <f t="shared" si="1"/>
        <v>(13) Testify - SBQ</v>
      </c>
      <c r="D57" s="6">
        <v>36.5</v>
      </c>
      <c r="E57" s="6">
        <v>1.5</v>
      </c>
      <c r="F57" s="6">
        <v>950.0</v>
      </c>
      <c r="G57" s="6">
        <v>40.0</v>
      </c>
      <c r="H57" s="6">
        <v>26.0</v>
      </c>
      <c r="I57" s="14"/>
      <c r="J57" s="14">
        <f>IFERROR(__xludf.DUMMYFUNCTION("QUERY('Final Bracket Placements'!A:B, ""select A where B = '""&amp;K57&amp;""'"", 0)"),13.0)</f>
        <v>13</v>
      </c>
      <c r="K57" s="14" t="s">
        <v>32</v>
      </c>
    </row>
    <row r="58">
      <c r="A58" s="15">
        <f t="shared" si="2"/>
        <v>57</v>
      </c>
      <c r="B58" s="6" t="s">
        <v>132</v>
      </c>
      <c r="C58" s="6" t="str">
        <f t="shared" si="1"/>
        <v>(20) Redemption - MM</v>
      </c>
      <c r="D58" s="6">
        <v>36.2</v>
      </c>
      <c r="E58" s="6">
        <v>1.8</v>
      </c>
      <c r="F58" s="6">
        <v>940.0</v>
      </c>
      <c r="G58" s="6">
        <v>46.0</v>
      </c>
      <c r="H58" s="6">
        <v>26.0</v>
      </c>
      <c r="I58" s="14"/>
      <c r="J58" s="14">
        <f>IFERROR(__xludf.DUMMYFUNCTION("QUERY('Final Bracket Placements'!A:B, ""select A where B = '""&amp;K58&amp;""'"", 0)"),20.0)</f>
        <v>20</v>
      </c>
      <c r="K58" s="14" t="s">
        <v>46</v>
      </c>
    </row>
    <row r="59">
      <c r="A59" s="15">
        <f t="shared" si="2"/>
        <v>58</v>
      </c>
      <c r="B59" s="6" t="s">
        <v>133</v>
      </c>
      <c r="C59" s="6" t="str">
        <f t="shared" si="1"/>
        <v>(6) Third Day - FLM</v>
      </c>
      <c r="D59" s="6">
        <v>35.8</v>
      </c>
      <c r="E59" s="6">
        <v>1.5</v>
      </c>
      <c r="F59" s="6">
        <v>860.0</v>
      </c>
      <c r="G59" s="6">
        <v>35.0</v>
      </c>
      <c r="H59" s="6">
        <v>24.0</v>
      </c>
      <c r="I59" s="14"/>
      <c r="J59" s="14">
        <f>IFERROR(__xludf.DUMMYFUNCTION("QUERY('Final Bracket Placements'!A:B, ""select A where B = '""&amp;K59&amp;""'"", 0)"),6.0)</f>
        <v>6</v>
      </c>
      <c r="K59" s="14" t="s">
        <v>18</v>
      </c>
    </row>
    <row r="60">
      <c r="A60" s="15">
        <f t="shared" si="2"/>
        <v>59</v>
      </c>
      <c r="B60" s="6" t="s">
        <v>134</v>
      </c>
      <c r="C60" s="6" t="str">
        <f t="shared" si="1"/>
        <v>(4) Sundown - MWTFC</v>
      </c>
      <c r="D60" s="6">
        <v>35.8</v>
      </c>
      <c r="E60" s="6">
        <v>1.5</v>
      </c>
      <c r="F60" s="6">
        <v>930.0</v>
      </c>
      <c r="G60" s="6">
        <v>40.0</v>
      </c>
      <c r="H60" s="6">
        <v>26.0</v>
      </c>
      <c r="I60" s="14"/>
      <c r="J60" s="14">
        <f>IFERROR(__xludf.DUMMYFUNCTION("QUERY('Final Bracket Placements'!A:B, ""select A where B = '""&amp;K60&amp;""'"", 0)"),4.0)</f>
        <v>4</v>
      </c>
      <c r="K60" s="14" t="s">
        <v>14</v>
      </c>
    </row>
    <row r="61">
      <c r="A61" s="15">
        <f t="shared" si="2"/>
        <v>60</v>
      </c>
      <c r="B61" s="6" t="s">
        <v>135</v>
      </c>
      <c r="C61" s="6" t="str">
        <f t="shared" si="1"/>
        <v>(26) Sanctified - MM</v>
      </c>
      <c r="D61" s="6">
        <v>35.2</v>
      </c>
      <c r="E61" s="6">
        <v>1.9</v>
      </c>
      <c r="F61" s="6">
        <v>950.0</v>
      </c>
      <c r="G61" s="6">
        <v>50.0</v>
      </c>
      <c r="H61" s="6">
        <v>27.0</v>
      </c>
      <c r="I61" s="14"/>
      <c r="J61" s="14">
        <f>IFERROR(__xludf.DUMMYFUNCTION("QUERY('Final Bracket Placements'!A:B, ""select A where B = '""&amp;K61&amp;""'"", 0)"),26.0)</f>
        <v>26</v>
      </c>
      <c r="K61" s="14" t="s">
        <v>58</v>
      </c>
    </row>
    <row r="62">
      <c r="A62" s="15">
        <f t="shared" si="2"/>
        <v>61</v>
      </c>
      <c r="B62" s="6" t="s">
        <v>136</v>
      </c>
      <c r="C62" s="6" t="str">
        <f t="shared" si="1"/>
        <v>(5) Revelation - MWTFC</v>
      </c>
      <c r="D62" s="6">
        <v>34.6</v>
      </c>
      <c r="E62" s="6">
        <v>1.0</v>
      </c>
      <c r="F62" s="6">
        <v>900.0</v>
      </c>
      <c r="G62" s="6">
        <v>26.0</v>
      </c>
      <c r="H62" s="6">
        <v>26.0</v>
      </c>
      <c r="I62" s="14"/>
      <c r="J62" s="14">
        <f>IFERROR(__xludf.DUMMYFUNCTION("QUERY('Final Bracket Placements'!A:B, ""select A where B = '""&amp;K62&amp;""'"", 0)"),5.0)</f>
        <v>5</v>
      </c>
      <c r="K62" s="14" t="s">
        <v>16</v>
      </c>
    </row>
    <row r="63">
      <c r="A63" s="15">
        <f t="shared" si="2"/>
        <v>62</v>
      </c>
      <c r="B63" s="6" t="s">
        <v>137</v>
      </c>
      <c r="C63" s="6" t="str">
        <f t="shared" si="1"/>
        <v>(13) Testify - SBQ</v>
      </c>
      <c r="D63" s="6">
        <v>34.6</v>
      </c>
      <c r="E63" s="6">
        <v>1.5</v>
      </c>
      <c r="F63" s="6">
        <v>900.0</v>
      </c>
      <c r="G63" s="6">
        <v>40.0</v>
      </c>
      <c r="H63" s="6">
        <v>26.0</v>
      </c>
      <c r="I63" s="14"/>
      <c r="J63" s="14">
        <f>IFERROR(__xludf.DUMMYFUNCTION("QUERY('Final Bracket Placements'!A:B, ""select A where B = '""&amp;K63&amp;""'"", 0)"),13.0)</f>
        <v>13</v>
      </c>
      <c r="K63" s="14" t="s">
        <v>32</v>
      </c>
    </row>
    <row r="64">
      <c r="A64" s="15">
        <f t="shared" si="2"/>
        <v>63</v>
      </c>
      <c r="B64" s="6" t="s">
        <v>138</v>
      </c>
      <c r="C64" s="6" t="str">
        <f t="shared" si="1"/>
        <v>(28) Catalyst - SBQ</v>
      </c>
      <c r="D64" s="6">
        <v>34.2</v>
      </c>
      <c r="E64" s="6">
        <v>0.3</v>
      </c>
      <c r="F64" s="6">
        <v>890.0</v>
      </c>
      <c r="G64" s="6">
        <v>7.0</v>
      </c>
      <c r="H64" s="6">
        <v>26.0</v>
      </c>
      <c r="I64" s="14"/>
      <c r="J64" s="14">
        <f>IFERROR(__xludf.DUMMYFUNCTION("QUERY('Final Bracket Placements'!A:B, ""select A where B = '""&amp;K64&amp;""'"", 0)"),28.0)</f>
        <v>28</v>
      </c>
      <c r="K64" s="14" t="s">
        <v>62</v>
      </c>
    </row>
    <row r="65">
      <c r="A65" s="15">
        <f t="shared" si="2"/>
        <v>64</v>
      </c>
      <c r="B65" s="6" t="s">
        <v>139</v>
      </c>
      <c r="C65" s="6" t="str">
        <f t="shared" si="1"/>
        <v>(13) Testify - SBQ</v>
      </c>
      <c r="D65" s="6">
        <v>33.5</v>
      </c>
      <c r="E65" s="6">
        <v>1.4</v>
      </c>
      <c r="F65" s="6">
        <v>870.0</v>
      </c>
      <c r="G65" s="6">
        <v>37.0</v>
      </c>
      <c r="H65" s="6">
        <v>26.0</v>
      </c>
      <c r="I65" s="14"/>
      <c r="J65" s="14">
        <f>IFERROR(__xludf.DUMMYFUNCTION("QUERY('Final Bracket Placements'!A:B, ""select A where B = '""&amp;K65&amp;""'"", 0)"),13.0)</f>
        <v>13</v>
      </c>
      <c r="K65" s="14" t="s">
        <v>32</v>
      </c>
    </row>
    <row r="66">
      <c r="A66" s="15">
        <f t="shared" si="2"/>
        <v>65</v>
      </c>
      <c r="B66" s="6" t="s">
        <v>140</v>
      </c>
      <c r="C66" s="6" t="str">
        <f t="shared" si="1"/>
        <v>(20) Redemption - MM</v>
      </c>
      <c r="D66" s="6">
        <v>33.1</v>
      </c>
      <c r="E66" s="6">
        <v>1.8</v>
      </c>
      <c r="F66" s="6">
        <v>860.0</v>
      </c>
      <c r="G66" s="6">
        <v>46.0</v>
      </c>
      <c r="H66" s="6">
        <v>26.0</v>
      </c>
      <c r="I66" s="14"/>
      <c r="J66" s="14">
        <f>IFERROR(__xludf.DUMMYFUNCTION("QUERY('Final Bracket Placements'!A:B, ""select A where B = '""&amp;K66&amp;""'"", 0)"),20.0)</f>
        <v>20</v>
      </c>
      <c r="K66" s="14" t="s">
        <v>46</v>
      </c>
    </row>
    <row r="67">
      <c r="A67" s="15">
        <f t="shared" si="2"/>
        <v>66</v>
      </c>
      <c r="B67" s="6" t="s">
        <v>141</v>
      </c>
      <c r="C67" s="6" t="str">
        <f t="shared" si="1"/>
        <v>(3) Moxie - SBQ</v>
      </c>
      <c r="D67" s="6">
        <v>32.8</v>
      </c>
      <c r="E67" s="6">
        <v>1.0</v>
      </c>
      <c r="F67" s="6">
        <v>820.0</v>
      </c>
      <c r="G67" s="6">
        <v>24.0</v>
      </c>
      <c r="H67" s="6">
        <v>25.0</v>
      </c>
      <c r="I67" s="14"/>
      <c r="J67" s="14">
        <f>IFERROR(__xludf.DUMMYFUNCTION("QUERY('Final Bracket Placements'!A:B, ""select A where B = '""&amp;K67&amp;""'"", 0)"),3.0)</f>
        <v>3</v>
      </c>
      <c r="K67" s="14" t="s">
        <v>12</v>
      </c>
    </row>
    <row r="68">
      <c r="A68" s="15">
        <f t="shared" si="2"/>
        <v>67</v>
      </c>
      <c r="B68" s="6" t="s">
        <v>142</v>
      </c>
      <c r="C68" s="6" t="str">
        <f t="shared" si="1"/>
        <v>(7) Unashamed - MWTFC</v>
      </c>
      <c r="D68" s="6">
        <v>32.0</v>
      </c>
      <c r="E68" s="6">
        <v>1.2</v>
      </c>
      <c r="F68" s="6">
        <v>800.0</v>
      </c>
      <c r="G68" s="6">
        <v>31.0</v>
      </c>
      <c r="H68" s="6">
        <v>25.0</v>
      </c>
      <c r="I68" s="14"/>
      <c r="J68" s="14">
        <f>IFERROR(__xludf.DUMMYFUNCTION("QUERY('Final Bracket Placements'!A:B, ""select A where B = '""&amp;K68&amp;""'"", 0)"),7.0)</f>
        <v>7</v>
      </c>
      <c r="K68" s="14" t="s">
        <v>20</v>
      </c>
    </row>
    <row r="69">
      <c r="A69" s="15">
        <f t="shared" si="2"/>
        <v>68</v>
      </c>
      <c r="B69" s="6" t="s">
        <v>143</v>
      </c>
      <c r="C69" s="6" t="str">
        <f t="shared" si="1"/>
        <v>(2) Echo - SBQ</v>
      </c>
      <c r="D69" s="6">
        <v>31.8</v>
      </c>
      <c r="E69" s="6">
        <v>1.6</v>
      </c>
      <c r="F69" s="6">
        <v>700.0</v>
      </c>
      <c r="G69" s="6">
        <v>35.0</v>
      </c>
      <c r="H69" s="6">
        <v>22.0</v>
      </c>
      <c r="I69" s="14"/>
      <c r="J69" s="14">
        <f>IFERROR(__xludf.DUMMYFUNCTION("QUERY('Final Bracket Placements'!A:B, ""select A where B = '""&amp;K69&amp;""'"", 0)"),2.0)</f>
        <v>2</v>
      </c>
      <c r="K69" s="14" t="s">
        <v>10</v>
      </c>
    </row>
    <row r="70">
      <c r="A70" s="15">
        <f t="shared" si="2"/>
        <v>69</v>
      </c>
      <c r="B70" s="6" t="s">
        <v>144</v>
      </c>
      <c r="C70" s="6" t="str">
        <f t="shared" si="1"/>
        <v>(3) Moxie - SBQ</v>
      </c>
      <c r="D70" s="6">
        <v>31.2</v>
      </c>
      <c r="E70" s="6">
        <v>1.1</v>
      </c>
      <c r="F70" s="6">
        <v>780.0</v>
      </c>
      <c r="G70" s="6">
        <v>27.0</v>
      </c>
      <c r="H70" s="6">
        <v>25.0</v>
      </c>
      <c r="I70" s="14"/>
      <c r="J70" s="14">
        <f>IFERROR(__xludf.DUMMYFUNCTION("QUERY('Final Bracket Placements'!A:B, ""select A where B = '""&amp;K70&amp;""'"", 0)"),3.0)</f>
        <v>3</v>
      </c>
      <c r="K70" s="14" t="s">
        <v>12</v>
      </c>
    </row>
    <row r="71">
      <c r="A71" s="15">
        <f t="shared" si="2"/>
        <v>70</v>
      </c>
      <c r="B71" s="6" t="s">
        <v>145</v>
      </c>
      <c r="C71" s="6" t="str">
        <f t="shared" si="1"/>
        <v>(5) Revelation - MWTFC</v>
      </c>
      <c r="D71" s="6">
        <v>31.2</v>
      </c>
      <c r="E71" s="6">
        <v>1.2</v>
      </c>
      <c r="F71" s="6">
        <v>810.0</v>
      </c>
      <c r="G71" s="6">
        <v>32.0</v>
      </c>
      <c r="H71" s="6">
        <v>26.0</v>
      </c>
      <c r="I71" s="14"/>
      <c r="J71" s="14">
        <f>IFERROR(__xludf.DUMMYFUNCTION("QUERY('Final Bracket Placements'!A:B, ""select A where B = '""&amp;K71&amp;""'"", 0)"),5.0)</f>
        <v>5</v>
      </c>
      <c r="K71" s="14" t="s">
        <v>16</v>
      </c>
    </row>
    <row r="72">
      <c r="A72" s="15">
        <f t="shared" si="2"/>
        <v>71</v>
      </c>
      <c r="B72" s="6" t="s">
        <v>146</v>
      </c>
      <c r="C72" s="6" t="str">
        <f t="shared" si="1"/>
        <v>(17) Clay - BBQ</v>
      </c>
      <c r="D72" s="6">
        <v>31.1</v>
      </c>
      <c r="E72" s="6">
        <v>1.6</v>
      </c>
      <c r="F72" s="6">
        <v>840.0</v>
      </c>
      <c r="G72" s="6">
        <v>43.0</v>
      </c>
      <c r="H72" s="6">
        <v>27.0</v>
      </c>
      <c r="I72" s="14"/>
      <c r="J72" s="14">
        <f>IFERROR(__xludf.DUMMYFUNCTION("QUERY('Final Bracket Placements'!A:B, ""select A where B = '""&amp;K72&amp;""'"", 0)"),17.0)</f>
        <v>17</v>
      </c>
      <c r="K72" s="14" t="s">
        <v>40</v>
      </c>
    </row>
    <row r="73">
      <c r="A73" s="15">
        <f t="shared" si="2"/>
        <v>72</v>
      </c>
      <c r="B73" s="6" t="s">
        <v>147</v>
      </c>
      <c r="C73" s="6" t="str">
        <f t="shared" si="1"/>
        <v>(27) Double Edged - MWTFC</v>
      </c>
      <c r="D73" s="6">
        <v>30.8</v>
      </c>
      <c r="E73" s="6">
        <v>1.7</v>
      </c>
      <c r="F73" s="6">
        <v>740.0</v>
      </c>
      <c r="G73" s="6">
        <v>40.0</v>
      </c>
      <c r="H73" s="6">
        <v>24.0</v>
      </c>
      <c r="I73" s="14"/>
      <c r="J73" s="14">
        <f>IFERROR(__xludf.DUMMYFUNCTION("QUERY('Final Bracket Placements'!A:B, ""select A where B = '""&amp;K73&amp;""'"", 0)"),27.0)</f>
        <v>27</v>
      </c>
      <c r="K73" s="14" t="s">
        <v>60</v>
      </c>
    </row>
    <row r="74">
      <c r="A74" s="15">
        <f t="shared" si="2"/>
        <v>73</v>
      </c>
      <c r="B74" s="6" t="s">
        <v>148</v>
      </c>
      <c r="C74" s="6" t="str">
        <f t="shared" si="1"/>
        <v>(3) Moxie - SBQ</v>
      </c>
      <c r="D74" s="6">
        <v>30.4</v>
      </c>
      <c r="E74" s="6">
        <v>0.8</v>
      </c>
      <c r="F74" s="6">
        <v>760.0</v>
      </c>
      <c r="G74" s="6">
        <v>21.0</v>
      </c>
      <c r="H74" s="6">
        <v>25.0</v>
      </c>
      <c r="I74" s="14"/>
      <c r="J74" s="14">
        <f>IFERROR(__xludf.DUMMYFUNCTION("QUERY('Final Bracket Placements'!A:B, ""select A where B = '""&amp;K74&amp;""'"", 0)"),3.0)</f>
        <v>3</v>
      </c>
      <c r="K74" s="14" t="s">
        <v>12</v>
      </c>
    </row>
    <row r="75">
      <c r="A75" s="15">
        <f t="shared" si="2"/>
        <v>74</v>
      </c>
      <c r="B75" s="6" t="s">
        <v>149</v>
      </c>
      <c r="C75" s="6" t="str">
        <f t="shared" si="1"/>
        <v>(2) Echo - SBQ</v>
      </c>
      <c r="D75" s="6">
        <v>30.0</v>
      </c>
      <c r="E75" s="6">
        <v>2.0</v>
      </c>
      <c r="F75" s="6">
        <v>660.0</v>
      </c>
      <c r="G75" s="6">
        <v>43.0</v>
      </c>
      <c r="H75" s="6">
        <v>22.0</v>
      </c>
      <c r="I75" s="14"/>
      <c r="J75" s="14">
        <f>IFERROR(__xludf.DUMMYFUNCTION("QUERY('Final Bracket Placements'!A:B, ""select A where B = '""&amp;K75&amp;""'"", 0)"),2.0)</f>
        <v>2</v>
      </c>
      <c r="K75" s="14" t="s">
        <v>10</v>
      </c>
    </row>
    <row r="76">
      <c r="A76" s="15">
        <f t="shared" si="2"/>
        <v>75</v>
      </c>
      <c r="B76" s="6" t="s">
        <v>150</v>
      </c>
      <c r="C76" s="6" t="str">
        <f t="shared" si="1"/>
        <v>(19) Eternal Smoke - MWTFC</v>
      </c>
      <c r="D76" s="6">
        <v>29.6</v>
      </c>
      <c r="E76" s="6">
        <v>1.2</v>
      </c>
      <c r="F76" s="6">
        <v>740.0</v>
      </c>
      <c r="G76" s="6">
        <v>29.0</v>
      </c>
      <c r="H76" s="6">
        <v>25.0</v>
      </c>
      <c r="I76" s="14"/>
      <c r="J76" s="14">
        <f>IFERROR(__xludf.DUMMYFUNCTION("QUERY('Final Bracket Placements'!A:B, ""select A where B = '""&amp;K76&amp;""'"", 0)"),19.0)</f>
        <v>19</v>
      </c>
      <c r="K76" s="14" t="s">
        <v>44</v>
      </c>
    </row>
    <row r="77">
      <c r="A77" s="15">
        <f t="shared" si="2"/>
        <v>76</v>
      </c>
      <c r="B77" s="6" t="s">
        <v>151</v>
      </c>
      <c r="C77" s="6" t="str">
        <f t="shared" si="1"/>
        <v>(3) Moxie - SBQ</v>
      </c>
      <c r="D77" s="6">
        <v>29.6</v>
      </c>
      <c r="E77" s="6">
        <v>1.6</v>
      </c>
      <c r="F77" s="6">
        <v>740.0</v>
      </c>
      <c r="G77" s="6">
        <v>40.0</v>
      </c>
      <c r="H77" s="6">
        <v>25.0</v>
      </c>
      <c r="I77" s="14"/>
      <c r="J77" s="14">
        <f>IFERROR(__xludf.DUMMYFUNCTION("QUERY('Final Bracket Placements'!A:B, ""select A where B = '""&amp;K77&amp;""'"", 0)"),3.0)</f>
        <v>3</v>
      </c>
      <c r="K77" s="14" t="s">
        <v>12</v>
      </c>
    </row>
    <row r="78">
      <c r="A78" s="15">
        <f t="shared" si="2"/>
        <v>77</v>
      </c>
      <c r="B78" s="6" t="s">
        <v>152</v>
      </c>
      <c r="C78" s="6" t="str">
        <f t="shared" si="1"/>
        <v>(9) Messengers - MM</v>
      </c>
      <c r="D78" s="6">
        <v>29.6</v>
      </c>
      <c r="E78" s="6">
        <v>2.2</v>
      </c>
      <c r="F78" s="6">
        <v>770.0</v>
      </c>
      <c r="G78" s="6">
        <v>56.0</v>
      </c>
      <c r="H78" s="6">
        <v>26.0</v>
      </c>
      <c r="I78" s="14"/>
      <c r="J78" s="14">
        <f>IFERROR(__xludf.DUMMYFUNCTION("QUERY('Final Bracket Placements'!A:B, ""select A where B = '""&amp;K78&amp;""'"", 0)"),9.0)</f>
        <v>9</v>
      </c>
      <c r="K78" s="14" t="s">
        <v>24</v>
      </c>
    </row>
    <row r="79">
      <c r="A79" s="15">
        <f t="shared" si="2"/>
        <v>78</v>
      </c>
      <c r="B79" s="6" t="s">
        <v>153</v>
      </c>
      <c r="C79" s="6" t="str">
        <f t="shared" si="1"/>
        <v>(1) Riven - SBQ</v>
      </c>
      <c r="D79" s="6">
        <v>29.5</v>
      </c>
      <c r="E79" s="6">
        <v>1.3</v>
      </c>
      <c r="F79" s="6">
        <v>620.0</v>
      </c>
      <c r="G79" s="6">
        <v>28.0</v>
      </c>
      <c r="H79" s="6">
        <v>21.0</v>
      </c>
      <c r="I79" s="14"/>
      <c r="J79" s="14">
        <f>IFERROR(__xludf.DUMMYFUNCTION("QUERY('Final Bracket Placements'!A:B, ""select A where B = '""&amp;K79&amp;""'"", 0)"),1.0)</f>
        <v>1</v>
      </c>
      <c r="K79" s="14" t="s">
        <v>8</v>
      </c>
    </row>
    <row r="80">
      <c r="A80" s="15">
        <f t="shared" si="2"/>
        <v>79</v>
      </c>
      <c r="B80" s="6" t="s">
        <v>154</v>
      </c>
      <c r="C80" s="6" t="str">
        <f t="shared" si="1"/>
        <v>(14) Valiant - YC</v>
      </c>
      <c r="D80" s="6">
        <v>29.2</v>
      </c>
      <c r="E80" s="6">
        <v>2.2</v>
      </c>
      <c r="F80" s="6">
        <v>760.0</v>
      </c>
      <c r="G80" s="6">
        <v>57.0</v>
      </c>
      <c r="H80" s="6">
        <v>26.0</v>
      </c>
      <c r="I80" s="14"/>
      <c r="J80" s="14">
        <f>IFERROR(__xludf.DUMMYFUNCTION("QUERY('Final Bracket Placements'!A:B, ""select A where B = '""&amp;K80&amp;""'"", 0)"),14.0)</f>
        <v>14</v>
      </c>
      <c r="K80" s="14" t="s">
        <v>34</v>
      </c>
    </row>
    <row r="81">
      <c r="A81" s="15">
        <f t="shared" si="2"/>
        <v>80</v>
      </c>
      <c r="B81" s="6" t="s">
        <v>155</v>
      </c>
      <c r="C81" s="6" t="str">
        <f t="shared" si="1"/>
        <v>(12) Chosen - TFCNW</v>
      </c>
      <c r="D81" s="6">
        <v>28.9</v>
      </c>
      <c r="E81" s="6">
        <v>1.3</v>
      </c>
      <c r="F81" s="6">
        <v>780.0</v>
      </c>
      <c r="G81" s="6">
        <v>35.0</v>
      </c>
      <c r="H81" s="6">
        <v>27.0</v>
      </c>
      <c r="I81" s="14"/>
      <c r="J81" s="14">
        <f>IFERROR(__xludf.DUMMYFUNCTION("QUERY('Final Bracket Placements'!A:B, ""select A where B = '""&amp;K81&amp;""'"", 0)"),12.0)</f>
        <v>12</v>
      </c>
      <c r="K81" s="14" t="s">
        <v>30</v>
      </c>
    </row>
    <row r="82">
      <c r="A82" s="15">
        <f t="shared" si="2"/>
        <v>81</v>
      </c>
      <c r="B82" s="6" t="s">
        <v>156</v>
      </c>
      <c r="C82" s="6" t="str">
        <f t="shared" si="1"/>
        <v>(32) Zeal - FLM</v>
      </c>
      <c r="D82" s="6">
        <v>28.7</v>
      </c>
      <c r="E82" s="6">
        <v>1.9</v>
      </c>
      <c r="F82" s="6">
        <v>660.0</v>
      </c>
      <c r="G82" s="6">
        <v>43.0</v>
      </c>
      <c r="H82" s="6">
        <v>23.0</v>
      </c>
      <c r="I82" s="14"/>
      <c r="J82" s="14">
        <f>IFERROR(__xludf.DUMMYFUNCTION("QUERY('Final Bracket Placements'!A:B, ""select A where B = '""&amp;K82&amp;""'"", 0)"),32.0)</f>
        <v>32</v>
      </c>
      <c r="K82" s="14" t="s">
        <v>70</v>
      </c>
    </row>
    <row r="83">
      <c r="A83" s="15">
        <f t="shared" si="2"/>
        <v>82</v>
      </c>
      <c r="B83" s="6" t="s">
        <v>157</v>
      </c>
      <c r="C83" s="6" t="str">
        <f t="shared" si="1"/>
        <v>(7) Unashamed - MWTFC</v>
      </c>
      <c r="D83" s="6">
        <v>28.0</v>
      </c>
      <c r="E83" s="6">
        <v>0.6</v>
      </c>
      <c r="F83" s="6">
        <v>700.0</v>
      </c>
      <c r="G83" s="6">
        <v>15.0</v>
      </c>
      <c r="H83" s="6">
        <v>25.0</v>
      </c>
      <c r="I83" s="14"/>
      <c r="J83" s="14">
        <f>IFERROR(__xludf.DUMMYFUNCTION("QUERY('Final Bracket Placements'!A:B, ""select A where B = '""&amp;K83&amp;""'"", 0)"),7.0)</f>
        <v>7</v>
      </c>
      <c r="K83" s="14" t="s">
        <v>20</v>
      </c>
    </row>
    <row r="84">
      <c r="A84" s="15">
        <f t="shared" si="2"/>
        <v>83</v>
      </c>
      <c r="B84" s="6" t="s">
        <v>158</v>
      </c>
      <c r="C84" s="6" t="str">
        <f t="shared" si="1"/>
        <v>(25) Egyptian Frog Casserole - NCO</v>
      </c>
      <c r="D84" s="6">
        <v>27.8</v>
      </c>
      <c r="E84" s="6">
        <v>0.6</v>
      </c>
      <c r="F84" s="6">
        <v>750.0</v>
      </c>
      <c r="G84" s="6">
        <v>17.0</v>
      </c>
      <c r="H84" s="6">
        <v>27.0</v>
      </c>
      <c r="I84" s="14"/>
      <c r="J84" s="14">
        <f>IFERROR(__xludf.DUMMYFUNCTION("QUERY('Final Bracket Placements'!A:B, ""select A where B = '""&amp;K84&amp;""'"", 0)"),25.0)</f>
        <v>25</v>
      </c>
      <c r="K84" s="14" t="s">
        <v>56</v>
      </c>
    </row>
    <row r="85">
      <c r="A85" s="15">
        <f t="shared" si="2"/>
        <v>84</v>
      </c>
      <c r="B85" s="6" t="s">
        <v>159</v>
      </c>
      <c r="C85" s="6" t="str">
        <f t="shared" si="1"/>
        <v>(18) Shark Bait - MWTFC</v>
      </c>
      <c r="D85" s="6">
        <v>27.7</v>
      </c>
      <c r="E85" s="6">
        <v>0.6</v>
      </c>
      <c r="F85" s="6">
        <v>720.0</v>
      </c>
      <c r="G85" s="6">
        <v>16.0</v>
      </c>
      <c r="H85" s="6">
        <v>26.0</v>
      </c>
      <c r="I85" s="14"/>
      <c r="J85" s="14">
        <f>IFERROR(__xludf.DUMMYFUNCTION("QUERY('Final Bracket Placements'!A:B, ""select A where B = '""&amp;K85&amp;""'"", 0)"),18.0)</f>
        <v>18</v>
      </c>
      <c r="K85" s="14" t="s">
        <v>42</v>
      </c>
    </row>
    <row r="86">
      <c r="A86" s="15">
        <f t="shared" si="2"/>
        <v>85</v>
      </c>
      <c r="B86" s="6" t="s">
        <v>160</v>
      </c>
      <c r="C86" s="6" t="str">
        <f t="shared" si="1"/>
        <v>(28) Catalyst - SBQ</v>
      </c>
      <c r="D86" s="6">
        <v>26.9</v>
      </c>
      <c r="E86" s="6">
        <v>0.6</v>
      </c>
      <c r="F86" s="6">
        <v>700.0</v>
      </c>
      <c r="G86" s="6">
        <v>16.0</v>
      </c>
      <c r="H86" s="6">
        <v>26.0</v>
      </c>
      <c r="I86" s="14"/>
      <c r="J86" s="14">
        <f>IFERROR(__xludf.DUMMYFUNCTION("QUERY('Final Bracket Placements'!A:B, ""select A where B = '""&amp;K86&amp;""'"", 0)"),28.0)</f>
        <v>28</v>
      </c>
      <c r="K86" s="14" t="s">
        <v>62</v>
      </c>
    </row>
    <row r="87">
      <c r="A87" s="15">
        <f t="shared" si="2"/>
        <v>86</v>
      </c>
      <c r="B87" s="6" t="s">
        <v>161</v>
      </c>
      <c r="C87" s="6" t="str">
        <f t="shared" si="1"/>
        <v>(24) Seven Thunders - SBQ</v>
      </c>
      <c r="D87" s="6">
        <v>26.9</v>
      </c>
      <c r="E87" s="6">
        <v>1.3</v>
      </c>
      <c r="F87" s="6">
        <v>700.0</v>
      </c>
      <c r="G87" s="6">
        <v>33.0</v>
      </c>
      <c r="H87" s="6">
        <v>26.0</v>
      </c>
      <c r="I87" s="14"/>
      <c r="J87" s="14">
        <f>IFERROR(__xludf.DUMMYFUNCTION("QUERY('Final Bracket Placements'!A:B, ""select A where B = '""&amp;K87&amp;""'"", 0)"),24.0)</f>
        <v>24</v>
      </c>
      <c r="K87" s="14" t="s">
        <v>54</v>
      </c>
    </row>
    <row r="88">
      <c r="A88" s="15">
        <f t="shared" si="2"/>
        <v>87</v>
      </c>
      <c r="B88" s="6" t="s">
        <v>162</v>
      </c>
      <c r="C88" s="6" t="str">
        <f t="shared" si="1"/>
        <v>(19) Eternal Smoke - MWTFC</v>
      </c>
      <c r="D88" s="6">
        <v>26.2</v>
      </c>
      <c r="E88" s="6">
        <v>0.7</v>
      </c>
      <c r="F88" s="6">
        <v>680.0</v>
      </c>
      <c r="G88" s="6">
        <v>18.0</v>
      </c>
      <c r="H88" s="6">
        <v>26.0</v>
      </c>
      <c r="I88" s="14"/>
      <c r="J88" s="14">
        <f>IFERROR(__xludf.DUMMYFUNCTION("QUERY('Final Bracket Placements'!A:B, ""select A where B = '""&amp;K88&amp;""'"", 0)"),19.0)</f>
        <v>19</v>
      </c>
      <c r="K88" s="14" t="s">
        <v>44</v>
      </c>
    </row>
    <row r="89">
      <c r="A89" s="15">
        <f t="shared" si="2"/>
        <v>88</v>
      </c>
      <c r="B89" s="6" t="s">
        <v>163</v>
      </c>
      <c r="C89" s="6" t="str">
        <f t="shared" si="1"/>
        <v>(24) Seven Thunders - SBQ</v>
      </c>
      <c r="D89" s="6">
        <v>25.4</v>
      </c>
      <c r="E89" s="6">
        <v>0.4</v>
      </c>
      <c r="F89" s="6">
        <v>660.0</v>
      </c>
      <c r="G89" s="6">
        <v>11.0</v>
      </c>
      <c r="H89" s="6">
        <v>26.0</v>
      </c>
      <c r="I89" s="14"/>
      <c r="J89" s="14">
        <f>IFERROR(__xludf.DUMMYFUNCTION("QUERY('Final Bracket Placements'!A:B, ""select A where B = '""&amp;K89&amp;""'"", 0)"),24.0)</f>
        <v>24</v>
      </c>
      <c r="K89" s="14" t="s">
        <v>54</v>
      </c>
    </row>
    <row r="90">
      <c r="A90" s="15">
        <f t="shared" si="2"/>
        <v>89</v>
      </c>
      <c r="B90" s="6" t="s">
        <v>164</v>
      </c>
      <c r="C90" s="6" t="str">
        <f t="shared" si="1"/>
        <v>(18) Shark Bait - MWTFC</v>
      </c>
      <c r="D90" s="6">
        <v>25.4</v>
      </c>
      <c r="E90" s="6">
        <v>1.1</v>
      </c>
      <c r="F90" s="6">
        <v>660.0</v>
      </c>
      <c r="G90" s="6">
        <v>29.0</v>
      </c>
      <c r="H90" s="6">
        <v>26.0</v>
      </c>
      <c r="I90" s="14"/>
      <c r="J90" s="14">
        <f>IFERROR(__xludf.DUMMYFUNCTION("QUERY('Final Bracket Placements'!A:B, ""select A where B = '""&amp;K90&amp;""'"", 0)"),18.0)</f>
        <v>18</v>
      </c>
      <c r="K90" s="14" t="s">
        <v>42</v>
      </c>
    </row>
    <row r="91">
      <c r="A91" s="15">
        <f t="shared" si="2"/>
        <v>90</v>
      </c>
      <c r="B91" s="6" t="s">
        <v>165</v>
      </c>
      <c r="C91" s="6" t="str">
        <f t="shared" si="1"/>
        <v>(17) Clay - BBQ</v>
      </c>
      <c r="D91" s="6">
        <v>25.2</v>
      </c>
      <c r="E91" s="6">
        <v>0.7</v>
      </c>
      <c r="F91" s="6">
        <v>680.0</v>
      </c>
      <c r="G91" s="6">
        <v>20.0</v>
      </c>
      <c r="H91" s="6">
        <v>27.0</v>
      </c>
      <c r="I91" s="14"/>
      <c r="J91" s="14">
        <f>IFERROR(__xludf.DUMMYFUNCTION("QUERY('Final Bracket Placements'!A:B, ""select A where B = '""&amp;K91&amp;""'"", 0)"),17.0)</f>
        <v>17</v>
      </c>
      <c r="K91" s="14" t="s">
        <v>40</v>
      </c>
    </row>
    <row r="92">
      <c r="A92" s="15">
        <f t="shared" si="2"/>
        <v>91</v>
      </c>
      <c r="B92" s="6" t="s">
        <v>166</v>
      </c>
      <c r="C92" s="6" t="str">
        <f t="shared" si="1"/>
        <v>(25) Egyptian Frog Casserole - NCO</v>
      </c>
      <c r="D92" s="6">
        <v>25.2</v>
      </c>
      <c r="E92" s="6">
        <v>1.6</v>
      </c>
      <c r="F92" s="6">
        <v>680.0</v>
      </c>
      <c r="G92" s="6">
        <v>44.0</v>
      </c>
      <c r="H92" s="6">
        <v>27.0</v>
      </c>
      <c r="I92" s="14"/>
      <c r="J92" s="14">
        <f>IFERROR(__xludf.DUMMYFUNCTION("QUERY('Final Bracket Placements'!A:B, ""select A where B = '""&amp;K92&amp;""'"", 0)"),25.0)</f>
        <v>25</v>
      </c>
      <c r="K92" s="14" t="s">
        <v>56</v>
      </c>
    </row>
    <row r="93">
      <c r="A93" s="15">
        <f t="shared" si="2"/>
        <v>92</v>
      </c>
      <c r="B93" s="6" t="s">
        <v>167</v>
      </c>
      <c r="C93" s="6" t="str">
        <f t="shared" si="1"/>
        <v>(1) Riven - SBQ</v>
      </c>
      <c r="D93" s="6">
        <v>24.8</v>
      </c>
      <c r="E93" s="6">
        <v>0.6</v>
      </c>
      <c r="F93" s="6">
        <v>520.0</v>
      </c>
      <c r="G93" s="6">
        <v>13.0</v>
      </c>
      <c r="H93" s="6">
        <v>21.0</v>
      </c>
      <c r="I93" s="14"/>
      <c r="J93" s="14">
        <f>IFERROR(__xludf.DUMMYFUNCTION("QUERY('Final Bracket Placements'!A:B, ""select A where B = '""&amp;K93&amp;""'"", 0)"),1.0)</f>
        <v>1</v>
      </c>
      <c r="K93" s="14" t="s">
        <v>8</v>
      </c>
    </row>
    <row r="94">
      <c r="A94" s="15">
        <f t="shared" si="2"/>
        <v>93</v>
      </c>
      <c r="B94" s="6" t="s">
        <v>168</v>
      </c>
      <c r="C94" s="6" t="str">
        <f t="shared" si="1"/>
        <v>(16) Dead BC - MWTFC</v>
      </c>
      <c r="D94" s="6">
        <v>24.6</v>
      </c>
      <c r="E94" s="6">
        <v>0.7</v>
      </c>
      <c r="F94" s="6">
        <v>640.0</v>
      </c>
      <c r="G94" s="6">
        <v>18.0</v>
      </c>
      <c r="H94" s="6">
        <v>26.0</v>
      </c>
      <c r="I94" s="14"/>
      <c r="J94" s="14">
        <f>IFERROR(__xludf.DUMMYFUNCTION("QUERY('Final Bracket Placements'!A:B, ""select A where B = '""&amp;K94&amp;""'"", 0)"),16.0)</f>
        <v>16</v>
      </c>
      <c r="K94" s="14" t="s">
        <v>38</v>
      </c>
    </row>
    <row r="95">
      <c r="A95" s="15">
        <f t="shared" si="2"/>
        <v>94</v>
      </c>
      <c r="B95" s="6" t="s">
        <v>169</v>
      </c>
      <c r="C95" s="6" t="str">
        <f t="shared" si="1"/>
        <v>(18) Shark Bait - MWTFC</v>
      </c>
      <c r="D95" s="6">
        <v>24.6</v>
      </c>
      <c r="E95" s="6">
        <v>1.9</v>
      </c>
      <c r="F95" s="6">
        <v>640.0</v>
      </c>
      <c r="G95" s="6">
        <v>49.0</v>
      </c>
      <c r="H95" s="6">
        <v>26.0</v>
      </c>
      <c r="I95" s="14"/>
      <c r="J95" s="14">
        <f>IFERROR(__xludf.DUMMYFUNCTION("QUERY('Final Bracket Placements'!A:B, ""select A where B = '""&amp;K95&amp;""'"", 0)"),18.0)</f>
        <v>18</v>
      </c>
      <c r="K95" s="14" t="s">
        <v>42</v>
      </c>
    </row>
    <row r="96">
      <c r="A96" s="15">
        <f t="shared" si="2"/>
        <v>95</v>
      </c>
      <c r="B96" s="6" t="s">
        <v>170</v>
      </c>
      <c r="C96" s="6" t="str">
        <f t="shared" si="1"/>
        <v>(2) Echo - SBQ</v>
      </c>
      <c r="D96" s="6">
        <v>24.5</v>
      </c>
      <c r="E96" s="6">
        <v>1.5</v>
      </c>
      <c r="F96" s="6">
        <v>540.0</v>
      </c>
      <c r="G96" s="6">
        <v>32.0</v>
      </c>
      <c r="H96" s="6">
        <v>22.0</v>
      </c>
      <c r="I96" s="14"/>
      <c r="J96" s="14">
        <f>IFERROR(__xludf.DUMMYFUNCTION("QUERY('Final Bracket Placements'!A:B, ""select A where B = '""&amp;K96&amp;""'"", 0)"),2.0)</f>
        <v>2</v>
      </c>
      <c r="K96" s="14" t="s">
        <v>10</v>
      </c>
    </row>
    <row r="97">
      <c r="A97" s="15">
        <f t="shared" si="2"/>
        <v>96</v>
      </c>
      <c r="B97" s="6" t="s">
        <v>171</v>
      </c>
      <c r="C97" s="6" t="str">
        <f t="shared" si="1"/>
        <v>(26) Sanctified - MM</v>
      </c>
      <c r="D97" s="6">
        <v>24.1</v>
      </c>
      <c r="E97" s="6">
        <v>0.6</v>
      </c>
      <c r="F97" s="6">
        <v>650.0</v>
      </c>
      <c r="G97" s="6">
        <v>16.0</v>
      </c>
      <c r="H97" s="6">
        <v>27.0</v>
      </c>
      <c r="I97" s="14"/>
      <c r="J97" s="14">
        <f>IFERROR(__xludf.DUMMYFUNCTION("QUERY('Final Bracket Placements'!A:B, ""select A where B = '""&amp;K97&amp;""'"", 0)"),26.0)</f>
        <v>26</v>
      </c>
      <c r="K97" s="14" t="s">
        <v>58</v>
      </c>
    </row>
    <row r="98">
      <c r="A98" s="15">
        <f t="shared" si="2"/>
        <v>97</v>
      </c>
      <c r="B98" s="6" t="s">
        <v>172</v>
      </c>
      <c r="C98" s="6" t="str">
        <f t="shared" si="1"/>
        <v>(30) Believers - MM</v>
      </c>
      <c r="D98" s="6">
        <v>23.8</v>
      </c>
      <c r="E98" s="6">
        <v>0.3</v>
      </c>
      <c r="F98" s="6">
        <v>570.0</v>
      </c>
      <c r="G98" s="6">
        <v>7.0</v>
      </c>
      <c r="H98" s="6">
        <v>24.0</v>
      </c>
      <c r="I98" s="14"/>
      <c r="J98" s="14">
        <f>IFERROR(__xludf.DUMMYFUNCTION("QUERY('Final Bracket Placements'!A:B, ""select A where B = '""&amp;K98&amp;""'"", 0)"),30.0)</f>
        <v>30</v>
      </c>
      <c r="K98" s="14" t="s">
        <v>66</v>
      </c>
    </row>
    <row r="99">
      <c r="A99" s="15">
        <f t="shared" si="2"/>
        <v>98</v>
      </c>
      <c r="B99" s="6" t="s">
        <v>173</v>
      </c>
      <c r="C99" s="6" t="str">
        <f t="shared" si="1"/>
        <v>(3) Moxie - SBQ</v>
      </c>
      <c r="D99" s="6">
        <v>23.6</v>
      </c>
      <c r="E99" s="6">
        <v>0.4</v>
      </c>
      <c r="F99" s="6">
        <v>590.0</v>
      </c>
      <c r="G99" s="6">
        <v>11.0</v>
      </c>
      <c r="H99" s="6">
        <v>25.0</v>
      </c>
      <c r="I99" s="14"/>
      <c r="J99" s="14">
        <f>IFERROR(__xludf.DUMMYFUNCTION("QUERY('Final Bracket Placements'!A:B, ""select A where B = '""&amp;K99&amp;""'"", 0)"),3.0)</f>
        <v>3</v>
      </c>
      <c r="K99" s="14" t="s">
        <v>12</v>
      </c>
    </row>
    <row r="100">
      <c r="A100" s="15">
        <f t="shared" si="2"/>
        <v>99</v>
      </c>
      <c r="B100" s="6" t="s">
        <v>174</v>
      </c>
      <c r="C100" s="6" t="str">
        <f t="shared" si="1"/>
        <v>(16) Dead BC - MWTFC</v>
      </c>
      <c r="D100" s="6">
        <v>23.1</v>
      </c>
      <c r="E100" s="6">
        <v>1.2</v>
      </c>
      <c r="F100" s="6">
        <v>600.0</v>
      </c>
      <c r="G100" s="6">
        <v>30.0</v>
      </c>
      <c r="H100" s="6">
        <v>26.0</v>
      </c>
      <c r="I100" s="14"/>
      <c r="J100" s="14">
        <f>IFERROR(__xludf.DUMMYFUNCTION("QUERY('Final Bracket Placements'!A:B, ""select A where B = '""&amp;K100&amp;""'"", 0)"),16.0)</f>
        <v>16</v>
      </c>
      <c r="K100" s="14" t="s">
        <v>38</v>
      </c>
    </row>
    <row r="101">
      <c r="A101" s="15">
        <f t="shared" si="2"/>
        <v>100</v>
      </c>
      <c r="B101" s="6" t="s">
        <v>175</v>
      </c>
      <c r="C101" s="6" t="str">
        <f t="shared" si="1"/>
        <v>(7) Unashamed - MWTFC</v>
      </c>
      <c r="D101" s="6">
        <v>22.8</v>
      </c>
      <c r="E101" s="6">
        <v>1.3</v>
      </c>
      <c r="F101" s="6">
        <v>570.0</v>
      </c>
      <c r="G101" s="6">
        <v>32.0</v>
      </c>
      <c r="H101" s="6">
        <v>25.0</v>
      </c>
      <c r="I101" s="14"/>
      <c r="J101" s="14">
        <f>IFERROR(__xludf.DUMMYFUNCTION("QUERY('Final Bracket Placements'!A:B, ""select A where B = '""&amp;K101&amp;""'"", 0)"),7.0)</f>
        <v>7</v>
      </c>
      <c r="K101" s="14" t="s">
        <v>20</v>
      </c>
    </row>
    <row r="102">
      <c r="A102" s="15">
        <f t="shared" si="2"/>
        <v>101</v>
      </c>
      <c r="B102" s="6" t="s">
        <v>176</v>
      </c>
      <c r="C102" s="6" t="str">
        <f t="shared" si="1"/>
        <v>(30) Believers - MM</v>
      </c>
      <c r="D102" s="6">
        <v>22.5</v>
      </c>
      <c r="E102" s="6">
        <v>0.8</v>
      </c>
      <c r="F102" s="6">
        <v>540.0</v>
      </c>
      <c r="G102" s="6">
        <v>20.0</v>
      </c>
      <c r="H102" s="6">
        <v>24.0</v>
      </c>
      <c r="I102" s="14"/>
      <c r="J102" s="14">
        <f>IFERROR(__xludf.DUMMYFUNCTION("QUERY('Final Bracket Placements'!A:B, ""select A where B = '""&amp;K102&amp;""'"", 0)"),30.0)</f>
        <v>30</v>
      </c>
      <c r="K102" s="14" t="s">
        <v>66</v>
      </c>
    </row>
    <row r="103">
      <c r="A103" s="15">
        <f t="shared" si="2"/>
        <v>102</v>
      </c>
      <c r="B103" s="6" t="s">
        <v>177</v>
      </c>
      <c r="C103" s="6" t="str">
        <f t="shared" si="1"/>
        <v>(23) Remnant - FLM</v>
      </c>
      <c r="D103" s="6">
        <v>22.2</v>
      </c>
      <c r="E103" s="6">
        <v>1.1</v>
      </c>
      <c r="F103" s="6">
        <v>600.0</v>
      </c>
      <c r="G103" s="6">
        <v>30.0</v>
      </c>
      <c r="H103" s="6">
        <v>27.0</v>
      </c>
      <c r="I103" s="14"/>
      <c r="J103" s="14">
        <f>IFERROR(__xludf.DUMMYFUNCTION("QUERY('Final Bracket Placements'!A:B, ""select A where B = '""&amp;K103&amp;""'"", 0)"),23.0)</f>
        <v>23</v>
      </c>
      <c r="K103" s="14" t="s">
        <v>52</v>
      </c>
    </row>
    <row r="104">
      <c r="A104" s="15">
        <f t="shared" si="2"/>
        <v>103</v>
      </c>
      <c r="B104" s="6" t="s">
        <v>178</v>
      </c>
      <c r="C104" s="6" t="str">
        <f t="shared" si="1"/>
        <v>(13) Testify - SBQ</v>
      </c>
      <c r="D104" s="6">
        <v>21.5</v>
      </c>
      <c r="E104" s="6">
        <v>0.4</v>
      </c>
      <c r="F104" s="6">
        <v>560.0</v>
      </c>
      <c r="G104" s="6">
        <v>10.0</v>
      </c>
      <c r="H104" s="6">
        <v>26.0</v>
      </c>
      <c r="I104" s="14"/>
      <c r="J104" s="14">
        <f>IFERROR(__xludf.DUMMYFUNCTION("QUERY('Final Bracket Placements'!A:B, ""select A where B = '""&amp;K104&amp;""'"", 0)"),13.0)</f>
        <v>13</v>
      </c>
      <c r="K104" s="14" t="s">
        <v>32</v>
      </c>
    </row>
    <row r="105">
      <c r="A105" s="15">
        <f t="shared" si="2"/>
        <v>104</v>
      </c>
      <c r="B105" s="6" t="s">
        <v>179</v>
      </c>
      <c r="C105" s="6" t="str">
        <f t="shared" si="1"/>
        <v>(19) Eternal Smoke - MWTFC</v>
      </c>
      <c r="D105" s="6">
        <v>21.5</v>
      </c>
      <c r="E105" s="6">
        <v>0.7</v>
      </c>
      <c r="F105" s="6">
        <v>560.0</v>
      </c>
      <c r="G105" s="6">
        <v>17.0</v>
      </c>
      <c r="H105" s="6">
        <v>26.0</v>
      </c>
      <c r="I105" s="14"/>
      <c r="J105" s="14">
        <f>IFERROR(__xludf.DUMMYFUNCTION("QUERY('Final Bracket Placements'!A:B, ""select A where B = '""&amp;K105&amp;""'"", 0)"),19.0)</f>
        <v>19</v>
      </c>
      <c r="K105" s="14" t="s">
        <v>44</v>
      </c>
    </row>
    <row r="106">
      <c r="A106" s="15">
        <f t="shared" si="2"/>
        <v>105</v>
      </c>
      <c r="B106" s="6" t="s">
        <v>180</v>
      </c>
      <c r="C106" s="6" t="str">
        <f t="shared" si="1"/>
        <v>(32) Zeal - FLM</v>
      </c>
      <c r="D106" s="6">
        <v>20.9</v>
      </c>
      <c r="E106" s="6">
        <v>0.6</v>
      </c>
      <c r="F106" s="6">
        <v>480.0</v>
      </c>
      <c r="G106" s="6">
        <v>13.0</v>
      </c>
      <c r="H106" s="6">
        <v>23.0</v>
      </c>
      <c r="I106" s="14"/>
      <c r="J106" s="14">
        <f>IFERROR(__xludf.DUMMYFUNCTION("QUERY('Final Bracket Placements'!A:B, ""select A where B = '""&amp;K106&amp;""'"", 0)"),32.0)</f>
        <v>32</v>
      </c>
      <c r="K106" s="14" t="s">
        <v>70</v>
      </c>
    </row>
    <row r="107">
      <c r="A107" s="15">
        <f t="shared" si="2"/>
        <v>106</v>
      </c>
      <c r="B107" s="6" t="s">
        <v>181</v>
      </c>
      <c r="C107" s="6" t="str">
        <f t="shared" si="1"/>
        <v>(7) Unashamed - MWTFC</v>
      </c>
      <c r="D107" s="6">
        <v>20.0</v>
      </c>
      <c r="E107" s="6">
        <v>0.6</v>
      </c>
      <c r="F107" s="6">
        <v>500.0</v>
      </c>
      <c r="G107" s="6">
        <v>15.0</v>
      </c>
      <c r="H107" s="6">
        <v>25.0</v>
      </c>
      <c r="I107" s="14"/>
      <c r="J107" s="14">
        <f>IFERROR(__xludf.DUMMYFUNCTION("QUERY('Final Bracket Placements'!A:B, ""select A where B = '""&amp;K107&amp;""'"", 0)"),7.0)</f>
        <v>7</v>
      </c>
      <c r="K107" s="14" t="s">
        <v>20</v>
      </c>
    </row>
    <row r="108">
      <c r="A108" s="15">
        <f t="shared" si="2"/>
        <v>107</v>
      </c>
      <c r="B108" s="6" t="s">
        <v>182</v>
      </c>
      <c r="C108" s="6" t="str">
        <f t="shared" si="1"/>
        <v>(23) Remnant - FLM</v>
      </c>
      <c r="D108" s="6">
        <v>19.3</v>
      </c>
      <c r="E108" s="6">
        <v>0.6</v>
      </c>
      <c r="F108" s="6">
        <v>520.0</v>
      </c>
      <c r="G108" s="6">
        <v>16.0</v>
      </c>
      <c r="H108" s="6">
        <v>27.0</v>
      </c>
      <c r="I108" s="14"/>
      <c r="J108" s="14">
        <f>IFERROR(__xludf.DUMMYFUNCTION("QUERY('Final Bracket Placements'!A:B, ""select A where B = '""&amp;K108&amp;""'"", 0)"),23.0)</f>
        <v>23</v>
      </c>
      <c r="K108" s="14" t="s">
        <v>52</v>
      </c>
    </row>
    <row r="109">
      <c r="A109" s="15">
        <f t="shared" si="2"/>
        <v>108</v>
      </c>
      <c r="B109" s="6" t="s">
        <v>183</v>
      </c>
      <c r="C109" s="6" t="str">
        <f t="shared" si="1"/>
        <v>(13) Testify - SBQ</v>
      </c>
      <c r="D109" s="6">
        <v>19.2</v>
      </c>
      <c r="E109" s="6">
        <v>1.2</v>
      </c>
      <c r="F109" s="6">
        <v>500.0</v>
      </c>
      <c r="G109" s="6">
        <v>30.0</v>
      </c>
      <c r="H109" s="6">
        <v>26.0</v>
      </c>
      <c r="I109" s="14"/>
      <c r="J109" s="14">
        <f>IFERROR(__xludf.DUMMYFUNCTION("QUERY('Final Bracket Placements'!A:B, ""select A where B = '""&amp;K109&amp;""'"", 0)"),13.0)</f>
        <v>13</v>
      </c>
      <c r="K109" s="14" t="s">
        <v>32</v>
      </c>
    </row>
    <row r="110">
      <c r="A110" s="15">
        <f t="shared" si="2"/>
        <v>109</v>
      </c>
      <c r="B110" s="6" t="s">
        <v>184</v>
      </c>
      <c r="C110" s="6" t="str">
        <f t="shared" si="1"/>
        <v>(2) Echo - SBQ</v>
      </c>
      <c r="D110" s="6">
        <v>19.1</v>
      </c>
      <c r="E110" s="6">
        <v>0.8</v>
      </c>
      <c r="F110" s="6">
        <v>420.0</v>
      </c>
      <c r="G110" s="6">
        <v>18.0</v>
      </c>
      <c r="H110" s="6">
        <v>22.0</v>
      </c>
      <c r="I110" s="14"/>
      <c r="J110" s="14">
        <f>IFERROR(__xludf.DUMMYFUNCTION("QUERY('Final Bracket Placements'!A:B, ""select A where B = '""&amp;K110&amp;""'"", 0)"),2.0)</f>
        <v>2</v>
      </c>
      <c r="K110" s="14" t="s">
        <v>10</v>
      </c>
    </row>
    <row r="111">
      <c r="A111" s="15">
        <f t="shared" si="2"/>
        <v>110</v>
      </c>
      <c r="B111" s="6" t="s">
        <v>185</v>
      </c>
      <c r="C111" s="6" t="str">
        <f t="shared" si="1"/>
        <v>(12) Chosen - TFCNW</v>
      </c>
      <c r="D111" s="6">
        <v>18.5</v>
      </c>
      <c r="E111" s="6">
        <v>1.4</v>
      </c>
      <c r="F111" s="6">
        <v>480.0</v>
      </c>
      <c r="G111" s="6">
        <v>36.0</v>
      </c>
      <c r="H111" s="6">
        <v>26.0</v>
      </c>
      <c r="I111" s="14"/>
      <c r="J111" s="14">
        <f>IFERROR(__xludf.DUMMYFUNCTION("QUERY('Final Bracket Placements'!A:B, ""select A where B = '""&amp;K111&amp;""'"", 0)"),12.0)</f>
        <v>12</v>
      </c>
      <c r="K111" s="14" t="s">
        <v>30</v>
      </c>
    </row>
    <row r="112">
      <c r="A112" s="15">
        <f t="shared" si="2"/>
        <v>111</v>
      </c>
      <c r="B112" s="6" t="s">
        <v>186</v>
      </c>
      <c r="C112" s="6" t="str">
        <f t="shared" si="1"/>
        <v>(19) Eternal Smoke - MWTFC</v>
      </c>
      <c r="D112" s="6">
        <v>18.5</v>
      </c>
      <c r="E112" s="6">
        <v>1.5</v>
      </c>
      <c r="F112" s="6">
        <v>500.0</v>
      </c>
      <c r="G112" s="6">
        <v>40.0</v>
      </c>
      <c r="H112" s="6">
        <v>27.0</v>
      </c>
      <c r="I112" s="14"/>
      <c r="J112" s="14">
        <f>IFERROR(__xludf.DUMMYFUNCTION("QUERY('Final Bracket Placements'!A:B, ""select A where B = '""&amp;K112&amp;""'"", 0)"),19.0)</f>
        <v>19</v>
      </c>
      <c r="K112" s="14" t="s">
        <v>44</v>
      </c>
    </row>
    <row r="113">
      <c r="A113" s="15">
        <f t="shared" si="2"/>
        <v>112</v>
      </c>
      <c r="B113" s="6" t="s">
        <v>187</v>
      </c>
      <c r="C113" s="6" t="str">
        <f t="shared" si="1"/>
        <v>(29) Bought With a Price - NCO</v>
      </c>
      <c r="D113" s="6">
        <v>18.4</v>
      </c>
      <c r="E113" s="6">
        <v>0.7</v>
      </c>
      <c r="F113" s="6">
        <v>460.0</v>
      </c>
      <c r="G113" s="6">
        <v>17.0</v>
      </c>
      <c r="H113" s="6">
        <v>25.0</v>
      </c>
      <c r="I113" s="14"/>
      <c r="J113" s="14">
        <f>IFERROR(__xludf.DUMMYFUNCTION("QUERY('Final Bracket Placements'!A:B, ""select A where B = '""&amp;K113&amp;""'"", 0)"),29.0)</f>
        <v>29</v>
      </c>
      <c r="K113" s="14" t="s">
        <v>64</v>
      </c>
    </row>
    <row r="114">
      <c r="A114" s="15">
        <f t="shared" si="2"/>
        <v>113</v>
      </c>
      <c r="B114" s="6" t="s">
        <v>188</v>
      </c>
      <c r="C114" s="6" t="str">
        <f t="shared" si="1"/>
        <v>(9) Messengers - MM</v>
      </c>
      <c r="D114" s="6">
        <v>18.4</v>
      </c>
      <c r="E114" s="6">
        <v>0.8</v>
      </c>
      <c r="F114" s="6">
        <v>460.0</v>
      </c>
      <c r="G114" s="6">
        <v>20.0</v>
      </c>
      <c r="H114" s="6">
        <v>25.0</v>
      </c>
      <c r="I114" s="14"/>
      <c r="J114" s="14">
        <f>IFERROR(__xludf.DUMMYFUNCTION("QUERY('Final Bracket Placements'!A:B, ""select A where B = '""&amp;K114&amp;""'"", 0)"),9.0)</f>
        <v>9</v>
      </c>
      <c r="K114" s="14" t="s">
        <v>24</v>
      </c>
    </row>
    <row r="115">
      <c r="A115" s="15">
        <f t="shared" si="2"/>
        <v>114</v>
      </c>
      <c r="B115" s="6" t="s">
        <v>189</v>
      </c>
      <c r="C115" s="6" t="str">
        <f t="shared" si="1"/>
        <v>(29) Bought With a Price - NCO</v>
      </c>
      <c r="D115" s="6">
        <v>18.0</v>
      </c>
      <c r="E115" s="6">
        <v>1.2</v>
      </c>
      <c r="F115" s="6">
        <v>450.0</v>
      </c>
      <c r="G115" s="6">
        <v>29.0</v>
      </c>
      <c r="H115" s="6">
        <v>25.0</v>
      </c>
      <c r="I115" s="14"/>
      <c r="J115" s="14">
        <f>IFERROR(__xludf.DUMMYFUNCTION("QUERY('Final Bracket Placements'!A:B, ""select A where B = '""&amp;K115&amp;""'"", 0)"),29.0)</f>
        <v>29</v>
      </c>
      <c r="K115" s="14" t="s">
        <v>64</v>
      </c>
    </row>
    <row r="116">
      <c r="A116" s="15">
        <f t="shared" si="2"/>
        <v>115</v>
      </c>
      <c r="B116" s="6" t="s">
        <v>190</v>
      </c>
      <c r="C116" s="6" t="str">
        <f t="shared" si="1"/>
        <v>(5) Revelation - MWTFC</v>
      </c>
      <c r="D116" s="6">
        <v>17.7</v>
      </c>
      <c r="E116" s="6">
        <v>0.3</v>
      </c>
      <c r="F116" s="6">
        <v>460.0</v>
      </c>
      <c r="G116" s="6">
        <v>8.0</v>
      </c>
      <c r="H116" s="6">
        <v>26.0</v>
      </c>
      <c r="I116" s="14"/>
      <c r="J116" s="14">
        <f>IFERROR(__xludf.DUMMYFUNCTION("QUERY('Final Bracket Placements'!A:B, ""select A where B = '""&amp;K116&amp;""'"", 0)"),5.0)</f>
        <v>5</v>
      </c>
      <c r="K116" s="14" t="s">
        <v>16</v>
      </c>
    </row>
    <row r="117">
      <c r="A117" s="15">
        <f t="shared" si="2"/>
        <v>116</v>
      </c>
      <c r="B117" s="6" t="s">
        <v>191</v>
      </c>
      <c r="C117" s="6" t="str">
        <f t="shared" si="1"/>
        <v>(20) Redemption - MM</v>
      </c>
      <c r="D117" s="6">
        <v>17.7</v>
      </c>
      <c r="E117" s="6">
        <v>0.7</v>
      </c>
      <c r="F117" s="6">
        <v>460.0</v>
      </c>
      <c r="G117" s="6">
        <v>18.0</v>
      </c>
      <c r="H117" s="6">
        <v>26.0</v>
      </c>
      <c r="I117" s="14"/>
      <c r="J117" s="14">
        <f>IFERROR(__xludf.DUMMYFUNCTION("QUERY('Final Bracket Placements'!A:B, ""select A where B = '""&amp;K117&amp;""'"", 0)"),20.0)</f>
        <v>20</v>
      </c>
      <c r="K117" s="14" t="s">
        <v>46</v>
      </c>
    </row>
    <row r="118">
      <c r="A118" s="15">
        <f t="shared" si="2"/>
        <v>117</v>
      </c>
      <c r="B118" s="6" t="s">
        <v>192</v>
      </c>
      <c r="C118" s="6" t="str">
        <f t="shared" si="1"/>
        <v>(9) Messengers - MM</v>
      </c>
      <c r="D118" s="6">
        <v>17.6</v>
      </c>
      <c r="E118" s="6">
        <v>1.4</v>
      </c>
      <c r="F118" s="6">
        <v>440.0</v>
      </c>
      <c r="G118" s="6">
        <v>35.0</v>
      </c>
      <c r="H118" s="6">
        <v>25.0</v>
      </c>
      <c r="I118" s="14"/>
      <c r="J118" s="14">
        <f>IFERROR(__xludf.DUMMYFUNCTION("QUERY('Final Bracket Placements'!A:B, ""select A where B = '""&amp;K118&amp;""'"", 0)"),9.0)</f>
        <v>9</v>
      </c>
      <c r="K118" s="14" t="s">
        <v>24</v>
      </c>
    </row>
    <row r="119">
      <c r="A119" s="15">
        <f t="shared" si="2"/>
        <v>118</v>
      </c>
      <c r="B119" s="6" t="s">
        <v>193</v>
      </c>
      <c r="C119" s="6" t="str">
        <f t="shared" si="1"/>
        <v>(31) Citizens - TFCNW</v>
      </c>
      <c r="D119" s="6">
        <v>16.5</v>
      </c>
      <c r="E119" s="6">
        <v>1.3</v>
      </c>
      <c r="F119" s="6">
        <v>380.0</v>
      </c>
      <c r="G119" s="6">
        <v>29.0</v>
      </c>
      <c r="H119" s="6">
        <v>23.0</v>
      </c>
      <c r="I119" s="14"/>
      <c r="J119" s="14">
        <f>IFERROR(__xludf.DUMMYFUNCTION("QUERY('Final Bracket Placements'!A:B, ""select A where B = '""&amp;K119&amp;""'"", 0)"),31.0)</f>
        <v>31</v>
      </c>
      <c r="K119" s="14" t="s">
        <v>68</v>
      </c>
    </row>
    <row r="120">
      <c r="A120" s="15">
        <f t="shared" si="2"/>
        <v>119</v>
      </c>
      <c r="B120" s="6" t="s">
        <v>194</v>
      </c>
      <c r="C120" s="6" t="str">
        <f t="shared" si="1"/>
        <v>(21) The Written Code - MWTFC</v>
      </c>
      <c r="D120" s="6">
        <v>16.3</v>
      </c>
      <c r="E120" s="6">
        <v>0.9</v>
      </c>
      <c r="F120" s="6">
        <v>440.0</v>
      </c>
      <c r="G120" s="6">
        <v>23.0</v>
      </c>
      <c r="H120" s="6">
        <v>27.0</v>
      </c>
      <c r="I120" s="14"/>
      <c r="J120" s="14">
        <f>IFERROR(__xludf.DUMMYFUNCTION("QUERY('Final Bracket Placements'!A:B, ""select A where B = '""&amp;K120&amp;""'"", 0)"),21.0)</f>
        <v>21</v>
      </c>
      <c r="K120" s="14" t="s">
        <v>48</v>
      </c>
    </row>
    <row r="121">
      <c r="A121" s="15">
        <f t="shared" si="2"/>
        <v>120</v>
      </c>
      <c r="B121" s="6" t="s">
        <v>195</v>
      </c>
      <c r="C121" s="6" t="str">
        <f t="shared" si="1"/>
        <v>(23) Remnant - FLM</v>
      </c>
      <c r="D121" s="6">
        <v>16.3</v>
      </c>
      <c r="E121" s="6">
        <v>1.5</v>
      </c>
      <c r="F121" s="6">
        <v>440.0</v>
      </c>
      <c r="G121" s="6">
        <v>41.0</v>
      </c>
      <c r="H121" s="6">
        <v>27.0</v>
      </c>
      <c r="I121" s="14"/>
      <c r="J121" s="14">
        <f>IFERROR(__xludf.DUMMYFUNCTION("QUERY('Final Bracket Placements'!A:B, ""select A where B = '""&amp;K121&amp;""'"", 0)"),23.0)</f>
        <v>23</v>
      </c>
      <c r="K121" s="14" t="s">
        <v>52</v>
      </c>
    </row>
    <row r="122">
      <c r="A122" s="15">
        <f t="shared" si="2"/>
        <v>121</v>
      </c>
      <c r="B122" s="6" t="s">
        <v>196</v>
      </c>
      <c r="C122" s="6" t="str">
        <f t="shared" si="1"/>
        <v>(20) Redemption - MM</v>
      </c>
      <c r="D122" s="6">
        <v>16.2</v>
      </c>
      <c r="E122" s="6">
        <v>0.7</v>
      </c>
      <c r="F122" s="6">
        <v>420.0</v>
      </c>
      <c r="G122" s="6">
        <v>18.0</v>
      </c>
      <c r="H122" s="6">
        <v>26.0</v>
      </c>
      <c r="I122" s="14"/>
      <c r="J122" s="14">
        <f>IFERROR(__xludf.DUMMYFUNCTION("QUERY('Final Bracket Placements'!A:B, ""select A where B = '""&amp;K122&amp;""'"", 0)"),20.0)</f>
        <v>20</v>
      </c>
      <c r="K122" s="14" t="s">
        <v>46</v>
      </c>
    </row>
    <row r="123">
      <c r="A123" s="15">
        <f t="shared" si="2"/>
        <v>122</v>
      </c>
      <c r="B123" s="6" t="s">
        <v>197</v>
      </c>
      <c r="C123" s="6" t="str">
        <f t="shared" si="1"/>
        <v>(22) Deliverance - MM</v>
      </c>
      <c r="D123" s="6">
        <v>16.2</v>
      </c>
      <c r="E123" s="6">
        <v>1.7</v>
      </c>
      <c r="F123" s="6">
        <v>420.0</v>
      </c>
      <c r="G123" s="6">
        <v>44.0</v>
      </c>
      <c r="H123" s="6">
        <v>26.0</v>
      </c>
      <c r="I123" s="14"/>
      <c r="J123" s="14">
        <f>IFERROR(__xludf.DUMMYFUNCTION("QUERY('Final Bracket Placements'!A:B, ""select A where B = '""&amp;K123&amp;""'"", 0)"),22.0)</f>
        <v>22</v>
      </c>
      <c r="K123" s="14" t="s">
        <v>50</v>
      </c>
    </row>
    <row r="124">
      <c r="A124" s="15">
        <f t="shared" si="2"/>
        <v>123</v>
      </c>
      <c r="B124" s="6" t="s">
        <v>198</v>
      </c>
      <c r="C124" s="6" t="str">
        <f t="shared" si="1"/>
        <v>(7) Unashamed - MWTFC</v>
      </c>
      <c r="D124" s="6">
        <v>16.0</v>
      </c>
      <c r="E124" s="6">
        <v>1.0</v>
      </c>
      <c r="F124" s="6">
        <v>400.0</v>
      </c>
      <c r="G124" s="6">
        <v>24.0</v>
      </c>
      <c r="H124" s="6">
        <v>25.0</v>
      </c>
      <c r="I124" s="14"/>
      <c r="J124" s="14">
        <f>IFERROR(__xludf.DUMMYFUNCTION("QUERY('Final Bracket Placements'!A:B, ""select A where B = '""&amp;K124&amp;""'"", 0)"),7.0)</f>
        <v>7</v>
      </c>
      <c r="K124" s="14" t="s">
        <v>20</v>
      </c>
    </row>
    <row r="125">
      <c r="A125" s="15">
        <f t="shared" si="2"/>
        <v>124</v>
      </c>
      <c r="B125" s="6" t="s">
        <v>199</v>
      </c>
      <c r="C125" s="6" t="str">
        <f t="shared" si="1"/>
        <v>(19) Eternal Smoke - MWTFC</v>
      </c>
      <c r="D125" s="6">
        <v>14.6</v>
      </c>
      <c r="E125" s="6">
        <v>0.2</v>
      </c>
      <c r="F125" s="6">
        <v>380.0</v>
      </c>
      <c r="G125" s="6">
        <v>5.0</v>
      </c>
      <c r="H125" s="6">
        <v>26.0</v>
      </c>
      <c r="I125" s="14"/>
      <c r="J125" s="14">
        <f>IFERROR(__xludf.DUMMYFUNCTION("QUERY('Final Bracket Placements'!A:B, ""select A where B = '""&amp;K125&amp;""'"", 0)"),19.0)</f>
        <v>19</v>
      </c>
      <c r="K125" s="14" t="s">
        <v>44</v>
      </c>
    </row>
    <row r="126">
      <c r="A126" s="15">
        <f t="shared" si="2"/>
        <v>125</v>
      </c>
      <c r="B126" s="6" t="s">
        <v>200</v>
      </c>
      <c r="C126" s="6" t="str">
        <f t="shared" si="1"/>
        <v>(5) Revelation - MWTFC</v>
      </c>
      <c r="D126" s="6">
        <v>14.6</v>
      </c>
      <c r="E126" s="6">
        <v>0.4</v>
      </c>
      <c r="F126" s="6">
        <v>350.0</v>
      </c>
      <c r="G126" s="6">
        <v>9.0</v>
      </c>
      <c r="H126" s="6">
        <v>24.0</v>
      </c>
      <c r="I126" s="14"/>
      <c r="J126" s="14">
        <f>IFERROR(__xludf.DUMMYFUNCTION("QUERY('Final Bracket Placements'!A:B, ""select A where B = '""&amp;K126&amp;""'"", 0)"),5.0)</f>
        <v>5</v>
      </c>
      <c r="K126" s="14" t="s">
        <v>16</v>
      </c>
    </row>
    <row r="127">
      <c r="A127" s="15">
        <f t="shared" si="2"/>
        <v>126</v>
      </c>
      <c r="B127" s="6" t="s">
        <v>201</v>
      </c>
      <c r="C127" s="6" t="str">
        <f t="shared" si="1"/>
        <v>(22) Deliverance - MM</v>
      </c>
      <c r="D127" s="6">
        <v>14.6</v>
      </c>
      <c r="E127" s="6">
        <v>0.7</v>
      </c>
      <c r="F127" s="6">
        <v>380.0</v>
      </c>
      <c r="G127" s="6">
        <v>17.0</v>
      </c>
      <c r="H127" s="6">
        <v>26.0</v>
      </c>
      <c r="I127" s="14"/>
      <c r="J127" s="14">
        <f>IFERROR(__xludf.DUMMYFUNCTION("QUERY('Final Bracket Placements'!A:B, ""select A where B = '""&amp;K127&amp;""'"", 0)"),22.0)</f>
        <v>22</v>
      </c>
      <c r="K127" s="14" t="s">
        <v>50</v>
      </c>
    </row>
    <row r="128">
      <c r="A128" s="15">
        <f t="shared" si="2"/>
        <v>127</v>
      </c>
      <c r="B128" s="6" t="s">
        <v>202</v>
      </c>
      <c r="C128" s="6" t="str">
        <f t="shared" si="1"/>
        <v>(30) Believers - MM</v>
      </c>
      <c r="D128" s="6">
        <v>14.6</v>
      </c>
      <c r="E128" s="6">
        <v>0.7</v>
      </c>
      <c r="F128" s="6">
        <v>380.0</v>
      </c>
      <c r="G128" s="6">
        <v>19.0</v>
      </c>
      <c r="H128" s="6">
        <v>26.0</v>
      </c>
      <c r="I128" s="14"/>
      <c r="J128" s="14">
        <f>IFERROR(__xludf.DUMMYFUNCTION("QUERY('Final Bracket Placements'!A:B, ""select A where B = '""&amp;K128&amp;""'"", 0)"),30.0)</f>
        <v>30</v>
      </c>
      <c r="K128" s="14" t="s">
        <v>66</v>
      </c>
    </row>
    <row r="129">
      <c r="A129" s="15">
        <f t="shared" si="2"/>
        <v>128</v>
      </c>
      <c r="B129" s="6" t="s">
        <v>203</v>
      </c>
      <c r="C129" s="6" t="str">
        <f t="shared" si="1"/>
        <v>(2) Echo - SBQ</v>
      </c>
      <c r="D129" s="6">
        <v>14.5</v>
      </c>
      <c r="E129" s="6">
        <v>0.6</v>
      </c>
      <c r="F129" s="6">
        <v>320.0</v>
      </c>
      <c r="G129" s="6">
        <v>14.0</v>
      </c>
      <c r="H129" s="6">
        <v>22.0</v>
      </c>
      <c r="I129" s="14"/>
      <c r="J129" s="14">
        <f>IFERROR(__xludf.DUMMYFUNCTION("QUERY('Final Bracket Placements'!A:B, ""select A where B = '""&amp;K129&amp;""'"", 0)"),2.0)</f>
        <v>2</v>
      </c>
      <c r="K129" s="14" t="s">
        <v>10</v>
      </c>
    </row>
    <row r="130">
      <c r="A130" s="15">
        <f t="shared" si="2"/>
        <v>129</v>
      </c>
      <c r="B130" s="6" t="s">
        <v>204</v>
      </c>
      <c r="C130" s="6" t="str">
        <f t="shared" si="1"/>
        <v>(33) The A-Team - NCO</v>
      </c>
      <c r="D130" s="6">
        <v>14.2</v>
      </c>
      <c r="E130" s="6">
        <v>0.6</v>
      </c>
      <c r="F130" s="6">
        <v>340.0</v>
      </c>
      <c r="G130" s="6">
        <v>14.0</v>
      </c>
      <c r="H130" s="6">
        <v>24.0</v>
      </c>
      <c r="I130" s="14"/>
      <c r="J130" s="14">
        <f>IFERROR(__xludf.DUMMYFUNCTION("QUERY('Final Bracket Placements'!A:B, ""select A where B = '""&amp;K130&amp;""'"", 0)"),33.0)</f>
        <v>33</v>
      </c>
      <c r="K130" s="14" t="s">
        <v>72</v>
      </c>
    </row>
    <row r="131">
      <c r="A131" s="15">
        <f t="shared" si="2"/>
        <v>130</v>
      </c>
      <c r="B131" s="6" t="s">
        <v>205</v>
      </c>
      <c r="C131" s="6" t="str">
        <f t="shared" si="1"/>
        <v>(4) Sundown - MWTFC</v>
      </c>
      <c r="D131" s="6">
        <v>13.8</v>
      </c>
      <c r="E131" s="6">
        <v>0.9</v>
      </c>
      <c r="F131" s="6">
        <v>360.0</v>
      </c>
      <c r="G131" s="6">
        <v>23.0</v>
      </c>
      <c r="H131" s="6">
        <v>26.0</v>
      </c>
      <c r="I131" s="14"/>
      <c r="J131" s="14">
        <f>IFERROR(__xludf.DUMMYFUNCTION("QUERY('Final Bracket Placements'!A:B, ""select A where B = '""&amp;K131&amp;""'"", 0)"),4.0)</f>
        <v>4</v>
      </c>
      <c r="K131" s="14" t="s">
        <v>14</v>
      </c>
    </row>
    <row r="132">
      <c r="A132" s="15">
        <f t="shared" si="2"/>
        <v>131</v>
      </c>
      <c r="B132" s="6" t="s">
        <v>206</v>
      </c>
      <c r="C132" s="6" t="str">
        <f t="shared" si="1"/>
        <v>(25) Egyptian Frog Casserole - NCO</v>
      </c>
      <c r="D132" s="6">
        <v>13.3</v>
      </c>
      <c r="E132" s="6">
        <v>1.3</v>
      </c>
      <c r="F132" s="6">
        <v>360.0</v>
      </c>
      <c r="G132" s="6">
        <v>34.0</v>
      </c>
      <c r="H132" s="6">
        <v>27.0</v>
      </c>
      <c r="I132" s="14"/>
      <c r="J132" s="14">
        <f>IFERROR(__xludf.DUMMYFUNCTION("QUERY('Final Bracket Placements'!A:B, ""select A where B = '""&amp;K132&amp;""'"", 0)"),25.0)</f>
        <v>25</v>
      </c>
      <c r="K132" s="14" t="s">
        <v>56</v>
      </c>
    </row>
    <row r="133">
      <c r="A133" s="15">
        <f t="shared" si="2"/>
        <v>132</v>
      </c>
      <c r="B133" s="6" t="s">
        <v>207</v>
      </c>
      <c r="C133" s="6" t="str">
        <f t="shared" si="1"/>
        <v>(28) Catalyst - SBQ</v>
      </c>
      <c r="D133" s="6">
        <v>13.1</v>
      </c>
      <c r="E133" s="6">
        <v>0.9</v>
      </c>
      <c r="F133" s="6">
        <v>340.0</v>
      </c>
      <c r="G133" s="6">
        <v>24.0</v>
      </c>
      <c r="H133" s="6">
        <v>26.0</v>
      </c>
      <c r="I133" s="14"/>
      <c r="J133" s="14">
        <f>IFERROR(__xludf.DUMMYFUNCTION("QUERY('Final Bracket Placements'!A:B, ""select A where B = '""&amp;K133&amp;""'"", 0)"),28.0)</f>
        <v>28</v>
      </c>
      <c r="K133" s="14" t="s">
        <v>62</v>
      </c>
    </row>
    <row r="134">
      <c r="A134" s="15">
        <f t="shared" si="2"/>
        <v>133</v>
      </c>
      <c r="B134" s="6" t="s">
        <v>208</v>
      </c>
      <c r="C134" s="6" t="str">
        <f t="shared" si="1"/>
        <v>(24) Seven Thunders - SBQ</v>
      </c>
      <c r="D134" s="6">
        <v>13.1</v>
      </c>
      <c r="E134" s="6">
        <v>0.9</v>
      </c>
      <c r="F134" s="6">
        <v>340.0</v>
      </c>
      <c r="G134" s="6">
        <v>24.0</v>
      </c>
      <c r="H134" s="6">
        <v>26.0</v>
      </c>
      <c r="I134" s="14"/>
      <c r="J134" s="14">
        <f>IFERROR(__xludf.DUMMYFUNCTION("QUERY('Final Bracket Placements'!A:B, ""select A where B = '""&amp;K134&amp;""'"", 0)"),24.0)</f>
        <v>24</v>
      </c>
      <c r="K134" s="14" t="s">
        <v>54</v>
      </c>
    </row>
    <row r="135">
      <c r="A135" s="15">
        <f t="shared" si="2"/>
        <v>134</v>
      </c>
      <c r="B135" s="6" t="s">
        <v>209</v>
      </c>
      <c r="C135" s="6" t="str">
        <f t="shared" si="1"/>
        <v>(30) Believers - MM</v>
      </c>
      <c r="D135" s="6">
        <v>12.1</v>
      </c>
      <c r="E135" s="6">
        <v>0.5</v>
      </c>
      <c r="F135" s="6">
        <v>290.0</v>
      </c>
      <c r="G135" s="6">
        <v>12.0</v>
      </c>
      <c r="H135" s="6">
        <v>24.0</v>
      </c>
      <c r="I135" s="14"/>
      <c r="J135" s="14">
        <f>IFERROR(__xludf.DUMMYFUNCTION("QUERY('Final Bracket Placements'!A:B, ""select A where B = '""&amp;K135&amp;""'"", 0)"),30.0)</f>
        <v>30</v>
      </c>
      <c r="K135" s="14" t="s">
        <v>66</v>
      </c>
    </row>
    <row r="136">
      <c r="A136" s="15">
        <f t="shared" si="2"/>
        <v>135</v>
      </c>
      <c r="B136" s="6" t="s">
        <v>210</v>
      </c>
      <c r="C136" s="6" t="str">
        <f t="shared" si="1"/>
        <v>(33) The A-Team - NCO</v>
      </c>
      <c r="D136" s="6">
        <v>11.7</v>
      </c>
      <c r="E136" s="6">
        <v>0.8</v>
      </c>
      <c r="F136" s="6">
        <v>280.0</v>
      </c>
      <c r="G136" s="6">
        <v>18.0</v>
      </c>
      <c r="H136" s="6">
        <v>24.0</v>
      </c>
      <c r="I136" s="14"/>
      <c r="J136" s="14">
        <f>IFERROR(__xludf.DUMMYFUNCTION("QUERY('Final Bracket Placements'!A:B, ""select A where B = '""&amp;K136&amp;""'"", 0)"),33.0)</f>
        <v>33</v>
      </c>
      <c r="K136" s="14" t="s">
        <v>72</v>
      </c>
    </row>
    <row r="137">
      <c r="A137" s="15">
        <f t="shared" si="2"/>
        <v>136</v>
      </c>
      <c r="B137" s="6" t="s">
        <v>211</v>
      </c>
      <c r="C137" s="6" t="str">
        <f t="shared" si="1"/>
        <v>(4) Sundown - MWTFC</v>
      </c>
      <c r="D137" s="6">
        <v>11.5</v>
      </c>
      <c r="E137" s="6">
        <v>0.9</v>
      </c>
      <c r="F137" s="6">
        <v>300.0</v>
      </c>
      <c r="G137" s="6">
        <v>23.0</v>
      </c>
      <c r="H137" s="6">
        <v>26.0</v>
      </c>
      <c r="I137" s="14"/>
      <c r="J137" s="14">
        <f>IFERROR(__xludf.DUMMYFUNCTION("QUERY('Final Bracket Placements'!A:B, ""select A where B = '""&amp;K137&amp;""'"", 0)"),4.0)</f>
        <v>4</v>
      </c>
      <c r="K137" s="14" t="s">
        <v>14</v>
      </c>
    </row>
    <row r="138">
      <c r="A138" s="15">
        <f t="shared" si="2"/>
        <v>137</v>
      </c>
      <c r="B138" s="6" t="s">
        <v>212</v>
      </c>
      <c r="C138" s="6" t="str">
        <f t="shared" si="1"/>
        <v>(10) Supernova - BWM</v>
      </c>
      <c r="D138" s="6">
        <v>11.1</v>
      </c>
      <c r="E138" s="6">
        <v>0.9</v>
      </c>
      <c r="F138" s="6">
        <v>300.0</v>
      </c>
      <c r="G138" s="6">
        <v>24.0</v>
      </c>
      <c r="H138" s="6">
        <v>27.0</v>
      </c>
      <c r="I138" s="14"/>
      <c r="J138" s="14">
        <f>IFERROR(__xludf.DUMMYFUNCTION("QUERY('Final Bracket Placements'!A:B, ""select A where B = '""&amp;K138&amp;""'"", 0)"),10.0)</f>
        <v>10</v>
      </c>
      <c r="K138" s="14" t="s">
        <v>26</v>
      </c>
    </row>
    <row r="139">
      <c r="A139" s="15">
        <f t="shared" si="2"/>
        <v>138</v>
      </c>
      <c r="B139" s="6" t="s">
        <v>213</v>
      </c>
      <c r="C139" s="6" t="str">
        <f t="shared" si="1"/>
        <v>(27) Double Edged - MWTFC</v>
      </c>
      <c r="D139" s="6">
        <v>10.8</v>
      </c>
      <c r="E139" s="6">
        <v>0.4</v>
      </c>
      <c r="F139" s="6">
        <v>260.0</v>
      </c>
      <c r="G139" s="6">
        <v>10.0</v>
      </c>
      <c r="H139" s="6">
        <v>24.0</v>
      </c>
      <c r="I139" s="14"/>
      <c r="J139" s="14">
        <f>IFERROR(__xludf.DUMMYFUNCTION("QUERY('Final Bracket Placements'!A:B, ""select A where B = '""&amp;K139&amp;""'"", 0)"),27.0)</f>
        <v>27</v>
      </c>
      <c r="K139" s="14" t="s">
        <v>60</v>
      </c>
    </row>
    <row r="140">
      <c r="A140" s="15">
        <f t="shared" si="2"/>
        <v>139</v>
      </c>
      <c r="B140" s="6" t="s">
        <v>214</v>
      </c>
      <c r="C140" s="6" t="str">
        <f t="shared" si="1"/>
        <v>(6) Third Day - FLM</v>
      </c>
      <c r="D140" s="6">
        <v>10.8</v>
      </c>
      <c r="E140" s="6">
        <v>0.8</v>
      </c>
      <c r="F140" s="6">
        <v>260.0</v>
      </c>
      <c r="G140" s="6">
        <v>18.0</v>
      </c>
      <c r="H140" s="6">
        <v>24.0</v>
      </c>
      <c r="I140" s="14"/>
      <c r="J140" s="14">
        <f>IFERROR(__xludf.DUMMYFUNCTION("QUERY('Final Bracket Placements'!A:B, ""select A where B = '""&amp;K140&amp;""'"", 0)"),6.0)</f>
        <v>6</v>
      </c>
      <c r="K140" s="14" t="s">
        <v>18</v>
      </c>
    </row>
    <row r="141">
      <c r="A141" s="15">
        <f t="shared" si="2"/>
        <v>140</v>
      </c>
      <c r="B141" s="6" t="s">
        <v>215</v>
      </c>
      <c r="C141" s="6" t="str">
        <f t="shared" si="1"/>
        <v>(23) Remnant - FLM</v>
      </c>
      <c r="D141" s="6">
        <v>10.4</v>
      </c>
      <c r="E141" s="6">
        <v>0.7</v>
      </c>
      <c r="F141" s="6">
        <v>280.0</v>
      </c>
      <c r="G141" s="6">
        <v>18.0</v>
      </c>
      <c r="H141" s="6">
        <v>27.0</v>
      </c>
      <c r="I141" s="14"/>
      <c r="J141" s="14">
        <f>IFERROR(__xludf.DUMMYFUNCTION("QUERY('Final Bracket Placements'!A:B, ""select A where B = '""&amp;K141&amp;""'"", 0)"),23.0)</f>
        <v>23</v>
      </c>
      <c r="K141" s="14" t="s">
        <v>52</v>
      </c>
    </row>
    <row r="142">
      <c r="A142" s="15">
        <f t="shared" si="2"/>
        <v>141</v>
      </c>
      <c r="B142" s="6" t="s">
        <v>216</v>
      </c>
      <c r="C142" s="6" t="str">
        <f t="shared" si="1"/>
        <v>(21) The Written Code - MWTFC</v>
      </c>
      <c r="D142" s="6">
        <v>10.4</v>
      </c>
      <c r="E142" s="6">
        <v>1.1</v>
      </c>
      <c r="F142" s="6">
        <v>280.0</v>
      </c>
      <c r="G142" s="6">
        <v>29.0</v>
      </c>
      <c r="H142" s="6">
        <v>27.0</v>
      </c>
      <c r="I142" s="14"/>
      <c r="J142" s="14">
        <f>IFERROR(__xludf.DUMMYFUNCTION("QUERY('Final Bracket Placements'!A:B, ""select A where B = '""&amp;K142&amp;""'"", 0)"),21.0)</f>
        <v>21</v>
      </c>
      <c r="K142" s="14" t="s">
        <v>48</v>
      </c>
    </row>
    <row r="143">
      <c r="A143" s="15">
        <f t="shared" si="2"/>
        <v>142</v>
      </c>
      <c r="B143" s="6" t="s">
        <v>217</v>
      </c>
      <c r="C143" s="6" t="str">
        <f t="shared" si="1"/>
        <v>(29) Bought With a Price - NCO</v>
      </c>
      <c r="D143" s="6">
        <v>9.6</v>
      </c>
      <c r="E143" s="6">
        <v>1.1</v>
      </c>
      <c r="F143" s="6">
        <v>240.0</v>
      </c>
      <c r="G143" s="6">
        <v>28.0</v>
      </c>
      <c r="H143" s="6">
        <v>25.0</v>
      </c>
      <c r="I143" s="14"/>
      <c r="J143" s="14">
        <f>IFERROR(__xludf.DUMMYFUNCTION("QUERY('Final Bracket Placements'!A:B, ""select A where B = '""&amp;K143&amp;""'"", 0)"),29.0)</f>
        <v>29</v>
      </c>
      <c r="K143" s="14" t="s">
        <v>64</v>
      </c>
    </row>
    <row r="144">
      <c r="A144" s="15">
        <f t="shared" si="2"/>
        <v>143</v>
      </c>
      <c r="B144" s="6" t="s">
        <v>218</v>
      </c>
      <c r="C144" s="6" t="str">
        <f t="shared" si="1"/>
        <v>(24) Seven Thunders - SBQ</v>
      </c>
      <c r="D144" s="6">
        <v>9.2</v>
      </c>
      <c r="E144" s="6">
        <v>0.5</v>
      </c>
      <c r="F144" s="6">
        <v>240.0</v>
      </c>
      <c r="G144" s="6">
        <v>14.0</v>
      </c>
      <c r="H144" s="6">
        <v>26.0</v>
      </c>
      <c r="I144" s="14"/>
      <c r="J144" s="14">
        <f>IFERROR(__xludf.DUMMYFUNCTION("QUERY('Final Bracket Placements'!A:B, ""select A where B = '""&amp;K144&amp;""'"", 0)"),24.0)</f>
        <v>24</v>
      </c>
      <c r="K144" s="14" t="s">
        <v>54</v>
      </c>
    </row>
    <row r="145">
      <c r="A145" s="15">
        <f t="shared" si="2"/>
        <v>144</v>
      </c>
      <c r="B145" s="6" t="s">
        <v>219</v>
      </c>
      <c r="C145" s="6" t="str">
        <f t="shared" si="1"/>
        <v>(15) Astonished - STLBQ</v>
      </c>
      <c r="D145" s="6">
        <v>9.2</v>
      </c>
      <c r="E145" s="6">
        <v>0.7</v>
      </c>
      <c r="F145" s="6">
        <v>240.0</v>
      </c>
      <c r="G145" s="6">
        <v>18.0</v>
      </c>
      <c r="H145" s="6">
        <v>26.0</v>
      </c>
      <c r="I145" s="14"/>
      <c r="J145" s="14">
        <f>IFERROR(__xludf.DUMMYFUNCTION("QUERY('Final Bracket Placements'!A:B, ""select A where B = '""&amp;K145&amp;""'"", 0)"),15.0)</f>
        <v>15</v>
      </c>
      <c r="K145" s="14" t="s">
        <v>36</v>
      </c>
    </row>
    <row r="146">
      <c r="A146" s="15">
        <f t="shared" si="2"/>
        <v>145</v>
      </c>
      <c r="B146" s="6" t="s">
        <v>220</v>
      </c>
      <c r="C146" s="6" t="str">
        <f t="shared" si="1"/>
        <v>(28) Catalyst - SBQ</v>
      </c>
      <c r="D146" s="6">
        <v>9.2</v>
      </c>
      <c r="E146" s="6">
        <v>1.1</v>
      </c>
      <c r="F146" s="6">
        <v>240.0</v>
      </c>
      <c r="G146" s="6">
        <v>28.0</v>
      </c>
      <c r="H146" s="6">
        <v>26.0</v>
      </c>
      <c r="I146" s="14"/>
      <c r="J146" s="14">
        <f>IFERROR(__xludf.DUMMYFUNCTION("QUERY('Final Bracket Placements'!A:B, ""select A where B = '""&amp;K146&amp;""'"", 0)"),28.0)</f>
        <v>28</v>
      </c>
      <c r="K146" s="14" t="s">
        <v>62</v>
      </c>
    </row>
    <row r="147">
      <c r="A147" s="15">
        <f t="shared" si="2"/>
        <v>146</v>
      </c>
      <c r="B147" s="6" t="s">
        <v>221</v>
      </c>
      <c r="C147" s="6" t="str">
        <f t="shared" si="1"/>
        <v>(20) Redemption - MM</v>
      </c>
      <c r="D147" s="6">
        <v>9.2</v>
      </c>
      <c r="E147" s="6">
        <v>1.3</v>
      </c>
      <c r="F147" s="6">
        <v>240.0</v>
      </c>
      <c r="G147" s="6">
        <v>34.0</v>
      </c>
      <c r="H147" s="6">
        <v>26.0</v>
      </c>
      <c r="I147" s="14"/>
      <c r="J147" s="14">
        <f>IFERROR(__xludf.DUMMYFUNCTION("QUERY('Final Bracket Placements'!A:B, ""select A where B = '""&amp;K147&amp;""'"", 0)"),20.0)</f>
        <v>20</v>
      </c>
      <c r="K147" s="14" t="s">
        <v>46</v>
      </c>
    </row>
    <row r="148">
      <c r="A148" s="15">
        <f t="shared" si="2"/>
        <v>147</v>
      </c>
      <c r="B148" s="6" t="s">
        <v>222</v>
      </c>
      <c r="C148" s="6" t="str">
        <f t="shared" si="1"/>
        <v>(26) Sanctified - MM</v>
      </c>
      <c r="D148" s="6">
        <v>8.9</v>
      </c>
      <c r="E148" s="6">
        <v>0.3</v>
      </c>
      <c r="F148" s="6">
        <v>240.0</v>
      </c>
      <c r="G148" s="6">
        <v>9.0</v>
      </c>
      <c r="H148" s="6">
        <v>27.0</v>
      </c>
      <c r="I148" s="14"/>
      <c r="J148" s="14">
        <f>IFERROR(__xludf.DUMMYFUNCTION("QUERY('Final Bracket Placements'!A:B, ""select A where B = '""&amp;K148&amp;""'"", 0)"),26.0)</f>
        <v>26</v>
      </c>
      <c r="K148" s="14" t="s">
        <v>58</v>
      </c>
    </row>
    <row r="149">
      <c r="A149" s="15">
        <f t="shared" si="2"/>
        <v>148</v>
      </c>
      <c r="B149" s="6" t="s">
        <v>223</v>
      </c>
      <c r="C149" s="6" t="str">
        <f t="shared" si="1"/>
        <v>(21) The Written Code - MWTFC</v>
      </c>
      <c r="D149" s="6">
        <v>8.9</v>
      </c>
      <c r="E149" s="6">
        <v>0.7</v>
      </c>
      <c r="F149" s="6">
        <v>240.0</v>
      </c>
      <c r="G149" s="6">
        <v>19.0</v>
      </c>
      <c r="H149" s="6">
        <v>27.0</v>
      </c>
      <c r="I149" s="14"/>
      <c r="J149" s="14">
        <f>IFERROR(__xludf.DUMMYFUNCTION("QUERY('Final Bracket Placements'!A:B, ""select A where B = '""&amp;K149&amp;""'"", 0)"),21.0)</f>
        <v>21</v>
      </c>
      <c r="K149" s="14" t="s">
        <v>48</v>
      </c>
    </row>
    <row r="150">
      <c r="A150" s="15">
        <f t="shared" si="2"/>
        <v>149</v>
      </c>
      <c r="B150" s="6" t="s">
        <v>224</v>
      </c>
      <c r="C150" s="6" t="str">
        <f t="shared" si="1"/>
        <v>(25) Egyptian Frog Casserole - NCO</v>
      </c>
      <c r="D150" s="6">
        <v>8.5</v>
      </c>
      <c r="E150" s="6">
        <v>0.2</v>
      </c>
      <c r="F150" s="6">
        <v>230.0</v>
      </c>
      <c r="G150" s="6">
        <v>6.0</v>
      </c>
      <c r="H150" s="6">
        <v>27.0</v>
      </c>
      <c r="I150" s="14"/>
      <c r="J150" s="14">
        <f>IFERROR(__xludf.DUMMYFUNCTION("QUERY('Final Bracket Placements'!A:B, ""select A where B = '""&amp;K150&amp;""'"", 0)"),25.0)</f>
        <v>25</v>
      </c>
      <c r="K150" s="14" t="s">
        <v>56</v>
      </c>
    </row>
    <row r="151">
      <c r="A151" s="15">
        <f t="shared" si="2"/>
        <v>150</v>
      </c>
      <c r="B151" s="6" t="s">
        <v>225</v>
      </c>
      <c r="C151" s="6" t="str">
        <f t="shared" si="1"/>
        <v>(19) Eternal Smoke - MWTFC</v>
      </c>
      <c r="D151" s="6">
        <v>8.5</v>
      </c>
      <c r="E151" s="6">
        <v>0.7</v>
      </c>
      <c r="F151" s="6">
        <v>220.0</v>
      </c>
      <c r="G151" s="6">
        <v>18.0</v>
      </c>
      <c r="H151" s="6">
        <v>26.0</v>
      </c>
      <c r="I151" s="14"/>
      <c r="J151" s="14">
        <f>IFERROR(__xludf.DUMMYFUNCTION("QUERY('Final Bracket Placements'!A:B, ""select A where B = '""&amp;K151&amp;""'"", 0)"),19.0)</f>
        <v>19</v>
      </c>
      <c r="K151" s="14" t="s">
        <v>44</v>
      </c>
    </row>
    <row r="152">
      <c r="A152" s="15">
        <f t="shared" si="2"/>
        <v>151</v>
      </c>
      <c r="B152" s="6" t="s">
        <v>226</v>
      </c>
      <c r="C152" s="6" t="str">
        <f t="shared" si="1"/>
        <v>(11) Shield of Faith - ITFC</v>
      </c>
      <c r="D152" s="6">
        <v>8.5</v>
      </c>
      <c r="E152" s="6">
        <v>0.8</v>
      </c>
      <c r="F152" s="6">
        <v>220.0</v>
      </c>
      <c r="G152" s="6">
        <v>22.0</v>
      </c>
      <c r="H152" s="6">
        <v>26.0</v>
      </c>
      <c r="I152" s="14"/>
      <c r="J152" s="14">
        <f>IFERROR(__xludf.DUMMYFUNCTION("QUERY('Final Bracket Placements'!A:B, ""select A where B = '""&amp;K152&amp;""'"", 0)"),11.0)</f>
        <v>11</v>
      </c>
      <c r="K152" s="14" t="s">
        <v>28</v>
      </c>
    </row>
    <row r="153">
      <c r="A153" s="15">
        <f t="shared" si="2"/>
        <v>152</v>
      </c>
      <c r="B153" s="6" t="s">
        <v>227</v>
      </c>
      <c r="C153" s="6" t="str">
        <f t="shared" si="1"/>
        <v>(16) Dead BC - MWTFC</v>
      </c>
      <c r="D153" s="6">
        <v>7.7</v>
      </c>
      <c r="E153" s="6">
        <v>0.1</v>
      </c>
      <c r="F153" s="6">
        <v>200.0</v>
      </c>
      <c r="G153" s="6">
        <v>2.0</v>
      </c>
      <c r="H153" s="6">
        <v>26.0</v>
      </c>
      <c r="I153" s="14"/>
      <c r="J153" s="14">
        <f>IFERROR(__xludf.DUMMYFUNCTION("QUERY('Final Bracket Placements'!A:B, ""select A where B = '""&amp;K153&amp;""'"", 0)"),16.0)</f>
        <v>16</v>
      </c>
      <c r="K153" s="14" t="s">
        <v>38</v>
      </c>
    </row>
    <row r="154">
      <c r="A154" s="15">
        <f t="shared" si="2"/>
        <v>153</v>
      </c>
      <c r="B154" s="6" t="s">
        <v>228</v>
      </c>
      <c r="C154" s="6" t="str">
        <f t="shared" si="1"/>
        <v>(24) Seven Thunders - SBQ</v>
      </c>
      <c r="D154" s="6">
        <v>7.7</v>
      </c>
      <c r="E154" s="6">
        <v>0.3</v>
      </c>
      <c r="F154" s="6">
        <v>200.0</v>
      </c>
      <c r="G154" s="6">
        <v>9.0</v>
      </c>
      <c r="H154" s="6">
        <v>26.0</v>
      </c>
      <c r="I154" s="14"/>
      <c r="J154" s="14">
        <f>IFERROR(__xludf.DUMMYFUNCTION("QUERY('Final Bracket Placements'!A:B, ""select A where B = '""&amp;K154&amp;""'"", 0)"),24.0)</f>
        <v>24</v>
      </c>
      <c r="K154" s="14" t="s">
        <v>54</v>
      </c>
    </row>
    <row r="155">
      <c r="A155" s="15">
        <f t="shared" si="2"/>
        <v>154</v>
      </c>
      <c r="B155" s="6" t="s">
        <v>229</v>
      </c>
      <c r="C155" s="6" t="str">
        <f t="shared" si="1"/>
        <v>(16) Dead BC - MWTFC</v>
      </c>
      <c r="D155" s="6">
        <v>7.7</v>
      </c>
      <c r="E155" s="6">
        <v>0.5</v>
      </c>
      <c r="F155" s="6">
        <v>200.0</v>
      </c>
      <c r="G155" s="6">
        <v>13.0</v>
      </c>
      <c r="H155" s="6">
        <v>26.0</v>
      </c>
      <c r="I155" s="14"/>
      <c r="J155" s="14">
        <f>IFERROR(__xludf.DUMMYFUNCTION("QUERY('Final Bracket Placements'!A:B, ""select A where B = '""&amp;K155&amp;""'"", 0)"),16.0)</f>
        <v>16</v>
      </c>
      <c r="K155" s="14" t="s">
        <v>38</v>
      </c>
    </row>
    <row r="156">
      <c r="A156" s="15">
        <f t="shared" si="2"/>
        <v>155</v>
      </c>
      <c r="B156" s="6" t="s">
        <v>230</v>
      </c>
      <c r="C156" s="6" t="str">
        <f t="shared" si="1"/>
        <v>(28) Catalyst - SBQ</v>
      </c>
      <c r="D156" s="6">
        <v>7.7</v>
      </c>
      <c r="E156" s="6">
        <v>0.7</v>
      </c>
      <c r="F156" s="6">
        <v>200.0</v>
      </c>
      <c r="G156" s="6">
        <v>19.0</v>
      </c>
      <c r="H156" s="6">
        <v>26.0</v>
      </c>
      <c r="I156" s="14"/>
      <c r="J156" s="14">
        <f>IFERROR(__xludf.DUMMYFUNCTION("QUERY('Final Bracket Placements'!A:B, ""select A where B = '""&amp;K156&amp;""'"", 0)"),28.0)</f>
        <v>28</v>
      </c>
      <c r="K156" s="14" t="s">
        <v>62</v>
      </c>
    </row>
    <row r="157">
      <c r="A157" s="15">
        <f t="shared" si="2"/>
        <v>156</v>
      </c>
      <c r="B157" s="6" t="s">
        <v>231</v>
      </c>
      <c r="C157" s="6" t="str">
        <f t="shared" si="1"/>
        <v>(33) The A-Team - NCO</v>
      </c>
      <c r="D157" s="6">
        <v>7.5</v>
      </c>
      <c r="E157" s="6">
        <v>0.0</v>
      </c>
      <c r="F157" s="6">
        <v>180.0</v>
      </c>
      <c r="G157" s="6">
        <v>0.0</v>
      </c>
      <c r="H157" s="6">
        <v>24.0</v>
      </c>
      <c r="I157" s="14"/>
      <c r="J157" s="14">
        <f>IFERROR(__xludf.DUMMYFUNCTION("QUERY('Final Bracket Placements'!A:B, ""select A where B = '""&amp;K157&amp;""'"", 0)"),33.0)</f>
        <v>33</v>
      </c>
      <c r="K157" s="14" t="s">
        <v>72</v>
      </c>
    </row>
    <row r="158">
      <c r="A158" s="15">
        <f t="shared" si="2"/>
        <v>157</v>
      </c>
      <c r="B158" s="6" t="s">
        <v>232</v>
      </c>
      <c r="C158" s="6" t="str">
        <f t="shared" si="1"/>
        <v>(26) Sanctified - MM</v>
      </c>
      <c r="D158" s="6">
        <v>7.4</v>
      </c>
      <c r="E158" s="6">
        <v>0.4</v>
      </c>
      <c r="F158" s="6">
        <v>200.0</v>
      </c>
      <c r="G158" s="6">
        <v>12.0</v>
      </c>
      <c r="H158" s="6">
        <v>27.0</v>
      </c>
      <c r="I158" s="14"/>
      <c r="J158" s="14">
        <f>IFERROR(__xludf.DUMMYFUNCTION("QUERY('Final Bracket Placements'!A:B, ""select A where B = '""&amp;K158&amp;""'"", 0)"),26.0)</f>
        <v>26</v>
      </c>
      <c r="K158" s="14" t="s">
        <v>58</v>
      </c>
    </row>
    <row r="159">
      <c r="A159" s="15">
        <f t="shared" si="2"/>
        <v>158</v>
      </c>
      <c r="B159" s="6" t="s">
        <v>233</v>
      </c>
      <c r="C159" s="6" t="str">
        <f t="shared" si="1"/>
        <v>(9) Messengers - MM</v>
      </c>
      <c r="D159" s="6">
        <v>7.2</v>
      </c>
      <c r="E159" s="6">
        <v>0.5</v>
      </c>
      <c r="F159" s="6">
        <v>180.0</v>
      </c>
      <c r="G159" s="6">
        <v>13.0</v>
      </c>
      <c r="H159" s="6">
        <v>25.0</v>
      </c>
      <c r="I159" s="14"/>
      <c r="J159" s="14">
        <f>IFERROR(__xludf.DUMMYFUNCTION("QUERY('Final Bracket Placements'!A:B, ""select A where B = '""&amp;K159&amp;""'"", 0)"),9.0)</f>
        <v>9</v>
      </c>
      <c r="K159" s="14" t="s">
        <v>24</v>
      </c>
    </row>
    <row r="160">
      <c r="A160" s="15">
        <f t="shared" si="2"/>
        <v>159</v>
      </c>
      <c r="B160" s="6" t="s">
        <v>234</v>
      </c>
      <c r="C160" s="6" t="str">
        <f t="shared" si="1"/>
        <v>(32) Zeal - FLM</v>
      </c>
      <c r="D160" s="6">
        <v>7.0</v>
      </c>
      <c r="E160" s="6">
        <v>0.2</v>
      </c>
      <c r="F160" s="6">
        <v>160.0</v>
      </c>
      <c r="G160" s="6">
        <v>4.0</v>
      </c>
      <c r="H160" s="6">
        <v>23.0</v>
      </c>
      <c r="I160" s="14"/>
      <c r="J160" s="14">
        <f>IFERROR(__xludf.DUMMYFUNCTION("QUERY('Final Bracket Placements'!A:B, ""select A where B = '""&amp;K160&amp;""'"", 0)"),32.0)</f>
        <v>32</v>
      </c>
      <c r="K160" s="14" t="s">
        <v>70</v>
      </c>
    </row>
    <row r="161">
      <c r="A161" s="15">
        <f t="shared" si="2"/>
        <v>160</v>
      </c>
      <c r="B161" s="6" t="s">
        <v>235</v>
      </c>
      <c r="C161" s="6" t="str">
        <f t="shared" si="1"/>
        <v>(28) Catalyst - SBQ</v>
      </c>
      <c r="D161" s="6">
        <v>6.9</v>
      </c>
      <c r="E161" s="6">
        <v>0.2</v>
      </c>
      <c r="F161" s="6">
        <v>180.0</v>
      </c>
      <c r="G161" s="6">
        <v>4.0</v>
      </c>
      <c r="H161" s="6">
        <v>26.0</v>
      </c>
      <c r="I161" s="14"/>
      <c r="J161" s="14">
        <f>IFERROR(__xludf.DUMMYFUNCTION("QUERY('Final Bracket Placements'!A:B, ""select A where B = '""&amp;K161&amp;""'"", 0)"),28.0)</f>
        <v>28</v>
      </c>
      <c r="K161" s="14" t="s">
        <v>62</v>
      </c>
    </row>
    <row r="162">
      <c r="A162" s="15">
        <f t="shared" si="2"/>
        <v>161</v>
      </c>
      <c r="B162" s="6" t="s">
        <v>236</v>
      </c>
      <c r="C162" s="6" t="str">
        <f t="shared" si="1"/>
        <v>(11) Shield of Faith - ITFC</v>
      </c>
      <c r="D162" s="6">
        <v>6.9</v>
      </c>
      <c r="E162" s="6">
        <v>0.3</v>
      </c>
      <c r="F162" s="6">
        <v>180.0</v>
      </c>
      <c r="G162" s="6">
        <v>8.0</v>
      </c>
      <c r="H162" s="6">
        <v>26.0</v>
      </c>
      <c r="I162" s="14"/>
      <c r="J162" s="14">
        <f>IFERROR(__xludf.DUMMYFUNCTION("QUERY('Final Bracket Placements'!A:B, ""select A where B = '""&amp;K162&amp;""'"", 0)"),11.0)</f>
        <v>11</v>
      </c>
      <c r="K162" s="14" t="s">
        <v>28</v>
      </c>
    </row>
    <row r="163">
      <c r="A163" s="15">
        <f t="shared" si="2"/>
        <v>162</v>
      </c>
      <c r="B163" s="6" t="s">
        <v>237</v>
      </c>
      <c r="C163" s="6" t="str">
        <f t="shared" si="1"/>
        <v>(18) Shark Bait - MWTFC</v>
      </c>
      <c r="D163" s="6">
        <v>6.9</v>
      </c>
      <c r="E163" s="6">
        <v>0.3</v>
      </c>
      <c r="F163" s="6">
        <v>180.0</v>
      </c>
      <c r="G163" s="6">
        <v>9.0</v>
      </c>
      <c r="H163" s="6">
        <v>26.0</v>
      </c>
      <c r="I163" s="14"/>
      <c r="J163" s="14">
        <f>IFERROR(__xludf.DUMMYFUNCTION("QUERY('Final Bracket Placements'!A:B, ""select A where B = '""&amp;K163&amp;""'"", 0)"),18.0)</f>
        <v>18</v>
      </c>
      <c r="K163" s="14" t="s">
        <v>42</v>
      </c>
    </row>
    <row r="164">
      <c r="A164" s="15">
        <f t="shared" si="2"/>
        <v>163</v>
      </c>
      <c r="B164" s="6" t="s">
        <v>238</v>
      </c>
      <c r="C164" s="6" t="str">
        <f t="shared" si="1"/>
        <v>(18) Shark Bait - MWTFC</v>
      </c>
      <c r="D164" s="6">
        <v>6.9</v>
      </c>
      <c r="E164" s="6">
        <v>1.0</v>
      </c>
      <c r="F164" s="6">
        <v>180.0</v>
      </c>
      <c r="G164" s="6">
        <v>26.0</v>
      </c>
      <c r="H164" s="6">
        <v>26.0</v>
      </c>
      <c r="I164" s="14"/>
      <c r="J164" s="14">
        <f>IFERROR(__xludf.DUMMYFUNCTION("QUERY('Final Bracket Placements'!A:B, ""select A where B = '""&amp;K164&amp;""'"", 0)"),18.0)</f>
        <v>18</v>
      </c>
      <c r="K164" s="14" t="s">
        <v>42</v>
      </c>
    </row>
    <row r="165">
      <c r="A165" s="15">
        <f t="shared" si="2"/>
        <v>164</v>
      </c>
      <c r="B165" s="6" t="s">
        <v>239</v>
      </c>
      <c r="C165" s="6" t="str">
        <f t="shared" si="1"/>
        <v>(12) Chosen - TFCNW</v>
      </c>
      <c r="D165" s="6">
        <v>6.7</v>
      </c>
      <c r="E165" s="6">
        <v>0.7</v>
      </c>
      <c r="F165" s="6">
        <v>180.0</v>
      </c>
      <c r="G165" s="6">
        <v>18.0</v>
      </c>
      <c r="H165" s="6">
        <v>27.0</v>
      </c>
      <c r="I165" s="14"/>
      <c r="J165" s="14">
        <f>IFERROR(__xludf.DUMMYFUNCTION("QUERY('Final Bracket Placements'!A:B, ""select A where B = '""&amp;K165&amp;""'"", 0)"),12.0)</f>
        <v>12</v>
      </c>
      <c r="K165" s="14" t="s">
        <v>30</v>
      </c>
    </row>
    <row r="166">
      <c r="A166" s="15">
        <f t="shared" si="2"/>
        <v>165</v>
      </c>
      <c r="B166" s="6" t="s">
        <v>240</v>
      </c>
      <c r="C166" s="6" t="str">
        <f t="shared" si="1"/>
        <v>(8) Warriors - NCO</v>
      </c>
      <c r="D166" s="6">
        <v>6.4</v>
      </c>
      <c r="E166" s="6">
        <v>0.6</v>
      </c>
      <c r="F166" s="6">
        <v>160.0</v>
      </c>
      <c r="G166" s="6">
        <v>14.0</v>
      </c>
      <c r="H166" s="6">
        <v>25.0</v>
      </c>
      <c r="I166" s="14"/>
      <c r="J166" s="14">
        <f>IFERROR(__xludf.DUMMYFUNCTION("QUERY('Final Bracket Placements'!A:B, ""select A where B = '""&amp;K166&amp;""'"", 0)"),8.0)</f>
        <v>8</v>
      </c>
      <c r="K166" s="14" t="s">
        <v>22</v>
      </c>
    </row>
    <row r="167">
      <c r="A167" s="15">
        <f t="shared" si="2"/>
        <v>166</v>
      </c>
      <c r="B167" s="6" t="s">
        <v>241</v>
      </c>
      <c r="C167" s="6" t="str">
        <f t="shared" si="1"/>
        <v>(16) Dead BC - MWTFC</v>
      </c>
      <c r="D167" s="6">
        <v>6.2</v>
      </c>
      <c r="E167" s="6">
        <v>0.2</v>
      </c>
      <c r="F167" s="6">
        <v>160.0</v>
      </c>
      <c r="G167" s="6">
        <v>6.0</v>
      </c>
      <c r="H167" s="6">
        <v>26.0</v>
      </c>
      <c r="I167" s="14"/>
      <c r="J167" s="14">
        <f>IFERROR(__xludf.DUMMYFUNCTION("QUERY('Final Bracket Placements'!A:B, ""select A where B = '""&amp;K167&amp;""'"", 0)"),16.0)</f>
        <v>16</v>
      </c>
      <c r="K167" s="14" t="s">
        <v>38</v>
      </c>
    </row>
    <row r="168">
      <c r="A168" s="15">
        <f t="shared" si="2"/>
        <v>167</v>
      </c>
      <c r="B168" s="6" t="s">
        <v>242</v>
      </c>
      <c r="C168" s="6" t="str">
        <f t="shared" si="1"/>
        <v>(22) Deliverance - MM</v>
      </c>
      <c r="D168" s="6">
        <v>6.2</v>
      </c>
      <c r="E168" s="6">
        <v>0.3</v>
      </c>
      <c r="F168" s="6">
        <v>160.0</v>
      </c>
      <c r="G168" s="6">
        <v>8.0</v>
      </c>
      <c r="H168" s="6">
        <v>26.0</v>
      </c>
      <c r="I168" s="14"/>
      <c r="J168" s="14">
        <f>IFERROR(__xludf.DUMMYFUNCTION("QUERY('Final Bracket Placements'!A:B, ""select A where B = '""&amp;K168&amp;""'"", 0)"),22.0)</f>
        <v>22</v>
      </c>
      <c r="K168" s="14" t="s">
        <v>50</v>
      </c>
    </row>
    <row r="169">
      <c r="A169" s="15">
        <f t="shared" si="2"/>
        <v>168</v>
      </c>
      <c r="B169" s="6" t="s">
        <v>243</v>
      </c>
      <c r="C169" s="6" t="str">
        <f t="shared" si="1"/>
        <v>(31) Citizens - TFCNW</v>
      </c>
      <c r="D169" s="6">
        <v>6.1</v>
      </c>
      <c r="E169" s="6">
        <v>0.3</v>
      </c>
      <c r="F169" s="6">
        <v>140.0</v>
      </c>
      <c r="G169" s="6">
        <v>6.0</v>
      </c>
      <c r="H169" s="6">
        <v>23.0</v>
      </c>
      <c r="I169" s="14"/>
      <c r="J169" s="14">
        <f>IFERROR(__xludf.DUMMYFUNCTION("QUERY('Final Bracket Placements'!A:B, ""select A where B = '""&amp;K169&amp;""'"", 0)"),31.0)</f>
        <v>31</v>
      </c>
      <c r="K169" s="14" t="s">
        <v>68</v>
      </c>
    </row>
    <row r="170">
      <c r="A170" s="15">
        <f t="shared" si="2"/>
        <v>169</v>
      </c>
      <c r="B170" s="6" t="s">
        <v>244</v>
      </c>
      <c r="C170" s="6" t="str">
        <f t="shared" si="1"/>
        <v>(10) Supernova - BWM</v>
      </c>
      <c r="D170" s="6">
        <v>5.9</v>
      </c>
      <c r="E170" s="6">
        <v>0.4</v>
      </c>
      <c r="F170" s="6">
        <v>160.0</v>
      </c>
      <c r="G170" s="6">
        <v>11.0</v>
      </c>
      <c r="H170" s="6">
        <v>27.0</v>
      </c>
      <c r="I170" s="14"/>
      <c r="J170" s="14">
        <f>IFERROR(__xludf.DUMMYFUNCTION("QUERY('Final Bracket Placements'!A:B, ""select A where B = '""&amp;K170&amp;""'"", 0)"),10.0)</f>
        <v>10</v>
      </c>
      <c r="K170" s="14" t="s">
        <v>26</v>
      </c>
    </row>
    <row r="171">
      <c r="A171" s="15">
        <f t="shared" si="2"/>
        <v>170</v>
      </c>
      <c r="B171" s="6" t="s">
        <v>245</v>
      </c>
      <c r="C171" s="6" t="str">
        <f t="shared" si="1"/>
        <v>(33) The A-Team - NCO</v>
      </c>
      <c r="D171" s="6">
        <v>5.8</v>
      </c>
      <c r="E171" s="6">
        <v>0.3</v>
      </c>
      <c r="F171" s="6">
        <v>140.0</v>
      </c>
      <c r="G171" s="6">
        <v>7.0</v>
      </c>
      <c r="H171" s="6">
        <v>24.0</v>
      </c>
      <c r="I171" s="14"/>
      <c r="J171" s="14">
        <f>IFERROR(__xludf.DUMMYFUNCTION("QUERY('Final Bracket Placements'!A:B, ""select A where B = '""&amp;K171&amp;""'"", 0)"),33.0)</f>
        <v>33</v>
      </c>
      <c r="K171" s="14" t="s">
        <v>72</v>
      </c>
    </row>
    <row r="172">
      <c r="A172" s="15">
        <f t="shared" si="2"/>
        <v>171</v>
      </c>
      <c r="B172" s="6" t="s">
        <v>246</v>
      </c>
      <c r="C172" s="6" t="str">
        <f t="shared" si="1"/>
        <v>(16) Dead BC - MWTFC</v>
      </c>
      <c r="D172" s="6">
        <v>5.4</v>
      </c>
      <c r="E172" s="6">
        <v>0.2</v>
      </c>
      <c r="F172" s="6">
        <v>140.0</v>
      </c>
      <c r="G172" s="6">
        <v>6.0</v>
      </c>
      <c r="H172" s="6">
        <v>26.0</v>
      </c>
      <c r="I172" s="14"/>
      <c r="J172" s="14">
        <f>IFERROR(__xludf.DUMMYFUNCTION("QUERY('Final Bracket Placements'!A:B, ""select A where B = '""&amp;K172&amp;""'"", 0)"),16.0)</f>
        <v>16</v>
      </c>
      <c r="K172" s="14" t="s">
        <v>38</v>
      </c>
    </row>
    <row r="173">
      <c r="A173" s="15">
        <f t="shared" si="2"/>
        <v>172</v>
      </c>
      <c r="B173" s="6" t="s">
        <v>247</v>
      </c>
      <c r="C173" s="6" t="str">
        <f t="shared" si="1"/>
        <v>(13) Testify - SBQ</v>
      </c>
      <c r="D173" s="6">
        <v>5.4</v>
      </c>
      <c r="E173" s="6">
        <v>0.7</v>
      </c>
      <c r="F173" s="6">
        <v>140.0</v>
      </c>
      <c r="G173" s="6">
        <v>17.0</v>
      </c>
      <c r="H173" s="6">
        <v>26.0</v>
      </c>
      <c r="I173" s="14"/>
      <c r="J173" s="14">
        <f>IFERROR(__xludf.DUMMYFUNCTION("QUERY('Final Bracket Placements'!A:B, ""select A where B = '""&amp;K173&amp;""'"", 0)"),13.0)</f>
        <v>13</v>
      </c>
      <c r="K173" s="14" t="s">
        <v>32</v>
      </c>
    </row>
    <row r="174">
      <c r="A174" s="15">
        <f t="shared" si="2"/>
        <v>173</v>
      </c>
      <c r="B174" s="6" t="s">
        <v>248</v>
      </c>
      <c r="C174" s="6" t="str">
        <f t="shared" si="1"/>
        <v>(31) Citizens - TFCNW</v>
      </c>
      <c r="D174" s="6">
        <v>5.2</v>
      </c>
      <c r="E174" s="6">
        <v>0.3</v>
      </c>
      <c r="F174" s="6">
        <v>140.0</v>
      </c>
      <c r="G174" s="6">
        <v>7.0</v>
      </c>
      <c r="H174" s="6">
        <v>27.0</v>
      </c>
      <c r="I174" s="14"/>
      <c r="J174" s="14">
        <f>IFERROR(__xludf.DUMMYFUNCTION("QUERY('Final Bracket Placements'!A:B, ""select A where B = '""&amp;K174&amp;""'"", 0)"),31.0)</f>
        <v>31</v>
      </c>
      <c r="K174" s="14" t="s">
        <v>68</v>
      </c>
    </row>
    <row r="175">
      <c r="A175" s="15">
        <f t="shared" si="2"/>
        <v>174</v>
      </c>
      <c r="B175" s="6" t="s">
        <v>249</v>
      </c>
      <c r="C175" s="6" t="str">
        <f t="shared" si="1"/>
        <v>(26) Sanctified - MM</v>
      </c>
      <c r="D175" s="6">
        <v>5.2</v>
      </c>
      <c r="E175" s="6">
        <v>0.4</v>
      </c>
      <c r="F175" s="6">
        <v>140.0</v>
      </c>
      <c r="G175" s="6">
        <v>11.0</v>
      </c>
      <c r="H175" s="6">
        <v>27.0</v>
      </c>
      <c r="I175" s="14"/>
      <c r="J175" s="14">
        <f>IFERROR(__xludf.DUMMYFUNCTION("QUERY('Final Bracket Placements'!A:B, ""select A where B = '""&amp;K175&amp;""'"", 0)"),26.0)</f>
        <v>26</v>
      </c>
      <c r="K175" s="14" t="s">
        <v>58</v>
      </c>
    </row>
    <row r="176">
      <c r="A176" s="15">
        <f t="shared" si="2"/>
        <v>175</v>
      </c>
      <c r="B176" s="6" t="s">
        <v>250</v>
      </c>
      <c r="C176" s="6" t="str">
        <f t="shared" si="1"/>
        <v>(25) Egyptian Frog Casserole - NCO</v>
      </c>
      <c r="D176" s="6">
        <v>5.2</v>
      </c>
      <c r="E176" s="6">
        <v>0.7</v>
      </c>
      <c r="F176" s="6">
        <v>140.0</v>
      </c>
      <c r="G176" s="6">
        <v>19.0</v>
      </c>
      <c r="H176" s="6">
        <v>27.0</v>
      </c>
      <c r="I176" s="14"/>
      <c r="J176" s="14">
        <f>IFERROR(__xludf.DUMMYFUNCTION("QUERY('Final Bracket Placements'!A:B, ""select A where B = '""&amp;K176&amp;""'"", 0)"),25.0)</f>
        <v>25</v>
      </c>
      <c r="K176" s="14" t="s">
        <v>56</v>
      </c>
    </row>
    <row r="177">
      <c r="A177" s="15">
        <f t="shared" si="2"/>
        <v>176</v>
      </c>
      <c r="B177" s="6" t="s">
        <v>251</v>
      </c>
      <c r="C177" s="6" t="str">
        <f t="shared" si="1"/>
        <v>(26) Sanctified - MM</v>
      </c>
      <c r="D177" s="6">
        <v>5.2</v>
      </c>
      <c r="E177" s="6">
        <v>1.0</v>
      </c>
      <c r="F177" s="6">
        <v>120.0</v>
      </c>
      <c r="G177" s="6">
        <v>24.0</v>
      </c>
      <c r="H177" s="6">
        <v>23.0</v>
      </c>
      <c r="I177" s="14"/>
      <c r="J177" s="14">
        <f>IFERROR(__xludf.DUMMYFUNCTION("QUERY('Final Bracket Placements'!A:B, ""select A where B = '""&amp;K177&amp;""'"", 0)"),26.0)</f>
        <v>26</v>
      </c>
      <c r="K177" s="14" t="s">
        <v>58</v>
      </c>
    </row>
    <row r="178">
      <c r="A178" s="15">
        <f t="shared" si="2"/>
        <v>177</v>
      </c>
      <c r="B178" s="6" t="s">
        <v>252</v>
      </c>
      <c r="C178" s="6" t="str">
        <f t="shared" si="1"/>
        <v>(30) Believers - MM</v>
      </c>
      <c r="D178" s="6">
        <v>5.0</v>
      </c>
      <c r="E178" s="6">
        <v>0.3</v>
      </c>
      <c r="F178" s="6">
        <v>120.0</v>
      </c>
      <c r="G178" s="6">
        <v>7.0</v>
      </c>
      <c r="H178" s="6">
        <v>24.0</v>
      </c>
      <c r="I178" s="14"/>
      <c r="J178" s="14">
        <f>IFERROR(__xludf.DUMMYFUNCTION("QUERY('Final Bracket Placements'!A:B, ""select A where B = '""&amp;K178&amp;""'"", 0)"),30.0)</f>
        <v>30</v>
      </c>
      <c r="K178" s="14" t="s">
        <v>66</v>
      </c>
    </row>
    <row r="179">
      <c r="A179" s="15">
        <f t="shared" si="2"/>
        <v>178</v>
      </c>
      <c r="B179" s="6" t="s">
        <v>253</v>
      </c>
      <c r="C179" s="6" t="str">
        <f t="shared" si="1"/>
        <v>(6) Third Day - FLM</v>
      </c>
      <c r="D179" s="6">
        <v>5.0</v>
      </c>
      <c r="E179" s="6">
        <v>0.5</v>
      </c>
      <c r="F179" s="6">
        <v>120.0</v>
      </c>
      <c r="G179" s="6">
        <v>11.0</v>
      </c>
      <c r="H179" s="6">
        <v>24.0</v>
      </c>
      <c r="I179" s="14"/>
      <c r="J179" s="14">
        <f>IFERROR(__xludf.DUMMYFUNCTION("QUERY('Final Bracket Placements'!A:B, ""select A where B = '""&amp;K179&amp;""'"", 0)"),6.0)</f>
        <v>6</v>
      </c>
      <c r="K179" s="14" t="s">
        <v>18</v>
      </c>
    </row>
    <row r="180">
      <c r="A180" s="15">
        <f t="shared" si="2"/>
        <v>179</v>
      </c>
      <c r="B180" s="6" t="s">
        <v>254</v>
      </c>
      <c r="C180" s="6" t="str">
        <f t="shared" si="1"/>
        <v>(27) Double Edged - MWTFC</v>
      </c>
      <c r="D180" s="6">
        <v>5.0</v>
      </c>
      <c r="E180" s="6">
        <v>1.3</v>
      </c>
      <c r="F180" s="6">
        <v>120.0</v>
      </c>
      <c r="G180" s="6">
        <v>30.0</v>
      </c>
      <c r="H180" s="6">
        <v>24.0</v>
      </c>
      <c r="I180" s="14"/>
      <c r="J180" s="14">
        <f>IFERROR(__xludf.DUMMYFUNCTION("QUERY('Final Bracket Placements'!A:B, ""select A where B = '""&amp;K180&amp;""'"", 0)"),27.0)</f>
        <v>27</v>
      </c>
      <c r="K180" s="14" t="s">
        <v>60</v>
      </c>
    </row>
    <row r="181">
      <c r="A181" s="15">
        <f t="shared" si="2"/>
        <v>180</v>
      </c>
      <c r="B181" s="6" t="s">
        <v>255</v>
      </c>
      <c r="C181" s="6" t="str">
        <f t="shared" si="1"/>
        <v>(18) Shark Bait - MWTFC</v>
      </c>
      <c r="D181" s="6">
        <v>4.6</v>
      </c>
      <c r="E181" s="6">
        <v>0.3</v>
      </c>
      <c r="F181" s="6">
        <v>120.0</v>
      </c>
      <c r="G181" s="6">
        <v>9.0</v>
      </c>
      <c r="H181" s="6">
        <v>26.0</v>
      </c>
      <c r="I181" s="14"/>
      <c r="J181" s="14">
        <f>IFERROR(__xludf.DUMMYFUNCTION("QUERY('Final Bracket Placements'!A:B, ""select A where B = '""&amp;K181&amp;""'"", 0)"),18.0)</f>
        <v>18</v>
      </c>
      <c r="K181" s="14" t="s">
        <v>42</v>
      </c>
    </row>
    <row r="182">
      <c r="A182" s="15">
        <f t="shared" si="2"/>
        <v>181</v>
      </c>
      <c r="B182" s="6" t="s">
        <v>256</v>
      </c>
      <c r="C182" s="6" t="str">
        <f t="shared" si="1"/>
        <v>(22) Deliverance - MM</v>
      </c>
      <c r="D182" s="6">
        <v>4.6</v>
      </c>
      <c r="E182" s="6">
        <v>0.4</v>
      </c>
      <c r="F182" s="6">
        <v>120.0</v>
      </c>
      <c r="G182" s="6">
        <v>11.0</v>
      </c>
      <c r="H182" s="6">
        <v>26.0</v>
      </c>
      <c r="I182" s="14"/>
      <c r="J182" s="14">
        <f>IFERROR(__xludf.DUMMYFUNCTION("QUERY('Final Bracket Placements'!A:B, ""select A where B = '""&amp;K182&amp;""'"", 0)"),22.0)</f>
        <v>22</v>
      </c>
      <c r="K182" s="14" t="s">
        <v>50</v>
      </c>
    </row>
    <row r="183">
      <c r="A183" s="15">
        <f t="shared" si="2"/>
        <v>182</v>
      </c>
      <c r="B183" s="6" t="s">
        <v>257</v>
      </c>
      <c r="C183" s="6" t="str">
        <f t="shared" si="1"/>
        <v>(10) Supernova - BWM</v>
      </c>
      <c r="D183" s="6">
        <v>4.4</v>
      </c>
      <c r="E183" s="6">
        <v>0.2</v>
      </c>
      <c r="F183" s="6">
        <v>120.0</v>
      </c>
      <c r="G183" s="6">
        <v>6.0</v>
      </c>
      <c r="H183" s="6">
        <v>27.0</v>
      </c>
      <c r="I183" s="14"/>
      <c r="J183" s="14">
        <f>IFERROR(__xludf.DUMMYFUNCTION("QUERY('Final Bracket Placements'!A:B, ""select A where B = '""&amp;K183&amp;""'"", 0)"),10.0)</f>
        <v>10</v>
      </c>
      <c r="K183" s="14" t="s">
        <v>26</v>
      </c>
    </row>
    <row r="184">
      <c r="A184" s="15">
        <f t="shared" si="2"/>
        <v>183</v>
      </c>
      <c r="B184" s="6" t="s">
        <v>258</v>
      </c>
      <c r="C184" s="6" t="str">
        <f t="shared" si="1"/>
        <v>(29) Bought With a Price - NCO</v>
      </c>
      <c r="D184" s="6">
        <v>4.0</v>
      </c>
      <c r="E184" s="6">
        <v>0.1</v>
      </c>
      <c r="F184" s="6">
        <v>100.0</v>
      </c>
      <c r="G184" s="6">
        <v>2.0</v>
      </c>
      <c r="H184" s="6">
        <v>25.0</v>
      </c>
      <c r="I184" s="14"/>
      <c r="J184" s="14">
        <f>IFERROR(__xludf.DUMMYFUNCTION("QUERY('Final Bracket Placements'!A:B, ""select A where B = '""&amp;K184&amp;""'"", 0)"),29.0)</f>
        <v>29</v>
      </c>
      <c r="K184" s="14" t="s">
        <v>64</v>
      </c>
    </row>
    <row r="185">
      <c r="A185" s="15">
        <f t="shared" si="2"/>
        <v>184</v>
      </c>
      <c r="B185" s="6" t="s">
        <v>259</v>
      </c>
      <c r="C185" s="6" t="str">
        <f t="shared" si="1"/>
        <v>(22) Deliverance - MM</v>
      </c>
      <c r="D185" s="6">
        <v>3.8</v>
      </c>
      <c r="E185" s="6">
        <v>0.4</v>
      </c>
      <c r="F185" s="6">
        <v>100.0</v>
      </c>
      <c r="G185" s="6">
        <v>10.0</v>
      </c>
      <c r="H185" s="6">
        <v>26.0</v>
      </c>
      <c r="I185" s="14"/>
      <c r="J185" s="14">
        <f>IFERROR(__xludf.DUMMYFUNCTION("QUERY('Final Bracket Placements'!A:B, ""select A where B = '""&amp;K185&amp;""'"", 0)"),22.0)</f>
        <v>22</v>
      </c>
      <c r="K185" s="14" t="s">
        <v>50</v>
      </c>
    </row>
    <row r="186">
      <c r="A186" s="15">
        <f t="shared" si="2"/>
        <v>185</v>
      </c>
      <c r="B186" s="6" t="s">
        <v>260</v>
      </c>
      <c r="C186" s="6" t="str">
        <f t="shared" si="1"/>
        <v>(4) Sundown - MWTFC</v>
      </c>
      <c r="D186" s="6">
        <v>3.8</v>
      </c>
      <c r="E186" s="6">
        <v>0.4</v>
      </c>
      <c r="F186" s="6">
        <v>100.0</v>
      </c>
      <c r="G186" s="6">
        <v>10.0</v>
      </c>
      <c r="H186" s="6">
        <v>26.0</v>
      </c>
      <c r="I186" s="14"/>
      <c r="J186" s="14">
        <f>IFERROR(__xludf.DUMMYFUNCTION("QUERY('Final Bracket Placements'!A:B, ""select A where B = '""&amp;K186&amp;""'"", 0)"),4.0)</f>
        <v>4</v>
      </c>
      <c r="K186" s="14" t="s">
        <v>14</v>
      </c>
    </row>
    <row r="187">
      <c r="A187" s="15">
        <f t="shared" si="2"/>
        <v>186</v>
      </c>
      <c r="B187" s="6" t="s">
        <v>261</v>
      </c>
      <c r="C187" s="6" t="str">
        <f t="shared" si="1"/>
        <v>(23) Remnant - FLM</v>
      </c>
      <c r="D187" s="6">
        <v>3.7</v>
      </c>
      <c r="E187" s="6">
        <v>0.1</v>
      </c>
      <c r="F187" s="6">
        <v>100.0</v>
      </c>
      <c r="G187" s="6">
        <v>4.0</v>
      </c>
      <c r="H187" s="6">
        <v>27.0</v>
      </c>
      <c r="I187" s="14"/>
      <c r="J187" s="14">
        <f>IFERROR(__xludf.DUMMYFUNCTION("QUERY('Final Bracket Placements'!A:B, ""select A where B = '""&amp;K187&amp;""'"", 0)"),23.0)</f>
        <v>23</v>
      </c>
      <c r="K187" s="14" t="s">
        <v>52</v>
      </c>
    </row>
    <row r="188">
      <c r="A188" s="15">
        <f t="shared" si="2"/>
        <v>187</v>
      </c>
      <c r="B188" s="6" t="s">
        <v>262</v>
      </c>
      <c r="C188" s="6" t="str">
        <f t="shared" si="1"/>
        <v>(17) Clay - BBQ</v>
      </c>
      <c r="D188" s="6">
        <v>3.7</v>
      </c>
      <c r="E188" s="6">
        <v>0.2</v>
      </c>
      <c r="F188" s="6">
        <v>100.0</v>
      </c>
      <c r="G188" s="6">
        <v>6.0</v>
      </c>
      <c r="H188" s="6">
        <v>27.0</v>
      </c>
      <c r="I188" s="14"/>
      <c r="J188" s="14">
        <f>IFERROR(__xludf.DUMMYFUNCTION("QUERY('Final Bracket Placements'!A:B, ""select A where B = '""&amp;K188&amp;""'"", 0)"),17.0)</f>
        <v>17</v>
      </c>
      <c r="K188" s="14" t="s">
        <v>40</v>
      </c>
    </row>
    <row r="189">
      <c r="A189" s="15">
        <f t="shared" si="2"/>
        <v>188</v>
      </c>
      <c r="B189" s="6" t="s">
        <v>263</v>
      </c>
      <c r="C189" s="6" t="str">
        <f t="shared" si="1"/>
        <v>(27) Double Edged - MWTFC</v>
      </c>
      <c r="D189" s="6">
        <v>3.3</v>
      </c>
      <c r="E189" s="6">
        <v>1.2</v>
      </c>
      <c r="F189" s="6">
        <v>80.0</v>
      </c>
      <c r="G189" s="6">
        <v>29.0</v>
      </c>
      <c r="H189" s="6">
        <v>24.0</v>
      </c>
      <c r="I189" s="14"/>
      <c r="J189" s="14">
        <f>IFERROR(__xludf.DUMMYFUNCTION("QUERY('Final Bracket Placements'!A:B, ""select A where B = '""&amp;K189&amp;""'"", 0)"),27.0)</f>
        <v>27</v>
      </c>
      <c r="K189" s="14" t="s">
        <v>60</v>
      </c>
    </row>
    <row r="190">
      <c r="A190" s="15">
        <f t="shared" si="2"/>
        <v>189</v>
      </c>
      <c r="B190" s="6" t="s">
        <v>264</v>
      </c>
      <c r="C190" s="6" t="str">
        <f t="shared" si="1"/>
        <v>(8) Warriors - NCO</v>
      </c>
      <c r="D190" s="6">
        <v>3.2</v>
      </c>
      <c r="E190" s="6">
        <v>0.2</v>
      </c>
      <c r="F190" s="6">
        <v>80.0</v>
      </c>
      <c r="G190" s="6">
        <v>6.0</v>
      </c>
      <c r="H190" s="6">
        <v>25.0</v>
      </c>
      <c r="I190" s="14"/>
      <c r="J190" s="14">
        <f>IFERROR(__xludf.DUMMYFUNCTION("QUERY('Final Bracket Placements'!A:B, ""select A where B = '""&amp;K190&amp;""'"", 0)"),8.0)</f>
        <v>8</v>
      </c>
      <c r="K190" s="14" t="s">
        <v>22</v>
      </c>
    </row>
    <row r="191">
      <c r="A191" s="15">
        <f t="shared" si="2"/>
        <v>190</v>
      </c>
      <c r="B191" s="6" t="s">
        <v>265</v>
      </c>
      <c r="C191" s="6" t="str">
        <f t="shared" si="1"/>
        <v>(19) Eternal Smoke - MWTFC</v>
      </c>
      <c r="D191" s="6">
        <v>3.1</v>
      </c>
      <c r="E191" s="6">
        <v>0.0</v>
      </c>
      <c r="F191" s="6">
        <v>80.0</v>
      </c>
      <c r="G191" s="6">
        <v>0.0</v>
      </c>
      <c r="H191" s="6">
        <v>26.0</v>
      </c>
      <c r="I191" s="14"/>
      <c r="J191" s="14">
        <f>IFERROR(__xludf.DUMMYFUNCTION("QUERY('Final Bracket Placements'!A:B, ""select A where B = '""&amp;K191&amp;""'"", 0)"),19.0)</f>
        <v>19</v>
      </c>
      <c r="K191" s="14" t="s">
        <v>44</v>
      </c>
    </row>
    <row r="192">
      <c r="A192" s="15">
        <f t="shared" si="2"/>
        <v>191</v>
      </c>
      <c r="B192" s="6" t="s">
        <v>266</v>
      </c>
      <c r="C192" s="6" t="str">
        <f t="shared" si="1"/>
        <v>(15) Astonished - STLBQ</v>
      </c>
      <c r="D192" s="6">
        <v>3.1</v>
      </c>
      <c r="E192" s="6">
        <v>0.2</v>
      </c>
      <c r="F192" s="6">
        <v>80.0</v>
      </c>
      <c r="G192" s="6">
        <v>5.0</v>
      </c>
      <c r="H192" s="6">
        <v>26.0</v>
      </c>
      <c r="I192" s="14"/>
      <c r="J192" s="14">
        <f>IFERROR(__xludf.DUMMYFUNCTION("QUERY('Final Bracket Placements'!A:B, ""select A where B = '""&amp;K192&amp;""'"", 0)"),15.0)</f>
        <v>15</v>
      </c>
      <c r="K192" s="14" t="s">
        <v>36</v>
      </c>
    </row>
    <row r="193">
      <c r="A193" s="15">
        <f t="shared" si="2"/>
        <v>192</v>
      </c>
      <c r="B193" s="6" t="s">
        <v>267</v>
      </c>
      <c r="C193" s="6" t="str">
        <f t="shared" si="1"/>
        <v>(25) Egyptian Frog Casserole - NCO</v>
      </c>
      <c r="D193" s="6">
        <v>3.0</v>
      </c>
      <c r="E193" s="6">
        <v>0.3</v>
      </c>
      <c r="F193" s="6">
        <v>80.0</v>
      </c>
      <c r="G193" s="6">
        <v>8.0</v>
      </c>
      <c r="H193" s="6">
        <v>27.0</v>
      </c>
      <c r="I193" s="14"/>
      <c r="J193" s="14">
        <f>IFERROR(__xludf.DUMMYFUNCTION("QUERY('Final Bracket Placements'!A:B, ""select A where B = '""&amp;K193&amp;""'"", 0)"),25.0)</f>
        <v>25</v>
      </c>
      <c r="K193" s="14" t="s">
        <v>56</v>
      </c>
    </row>
    <row r="194">
      <c r="A194" s="15">
        <f t="shared" si="2"/>
        <v>193</v>
      </c>
      <c r="B194" s="6" t="s">
        <v>268</v>
      </c>
      <c r="C194" s="6" t="str">
        <f t="shared" si="1"/>
        <v>(21) The Written Code - MWTFC</v>
      </c>
      <c r="D194" s="6">
        <v>3.0</v>
      </c>
      <c r="E194" s="6">
        <v>0.3</v>
      </c>
      <c r="F194" s="6">
        <v>80.0</v>
      </c>
      <c r="G194" s="6">
        <v>9.0</v>
      </c>
      <c r="H194" s="6">
        <v>27.0</v>
      </c>
      <c r="I194" s="14"/>
      <c r="J194" s="14">
        <f>IFERROR(__xludf.DUMMYFUNCTION("QUERY('Final Bracket Placements'!A:B, ""select A where B = '""&amp;K194&amp;""'"", 0)"),21.0)</f>
        <v>21</v>
      </c>
      <c r="K194" s="14" t="s">
        <v>48</v>
      </c>
    </row>
    <row r="195">
      <c r="A195" s="15">
        <f t="shared" si="2"/>
        <v>194</v>
      </c>
      <c r="B195" s="6" t="s">
        <v>269</v>
      </c>
      <c r="C195" s="6" t="str">
        <f t="shared" si="1"/>
        <v>(12) Chosen - TFCNW</v>
      </c>
      <c r="D195" s="6">
        <v>3.0</v>
      </c>
      <c r="E195" s="6">
        <v>0.4</v>
      </c>
      <c r="F195" s="6">
        <v>80.0</v>
      </c>
      <c r="G195" s="6">
        <v>11.0</v>
      </c>
      <c r="H195" s="6">
        <v>27.0</v>
      </c>
      <c r="I195" s="14"/>
      <c r="J195" s="14">
        <f>IFERROR(__xludf.DUMMYFUNCTION("QUERY('Final Bracket Placements'!A:B, ""select A where B = '""&amp;K195&amp;""'"", 0)"),12.0)</f>
        <v>12</v>
      </c>
      <c r="K195" s="14" t="s">
        <v>30</v>
      </c>
    </row>
    <row r="196">
      <c r="A196" s="15">
        <f t="shared" si="2"/>
        <v>195</v>
      </c>
      <c r="B196" s="6" t="s">
        <v>270</v>
      </c>
      <c r="C196" s="6" t="str">
        <f t="shared" si="1"/>
        <v>(31) Citizens - TFCNW</v>
      </c>
      <c r="D196" s="6">
        <v>2.6</v>
      </c>
      <c r="E196" s="6">
        <v>0.7</v>
      </c>
      <c r="F196" s="6">
        <v>60.0</v>
      </c>
      <c r="G196" s="6">
        <v>16.0</v>
      </c>
      <c r="H196" s="6">
        <v>23.0</v>
      </c>
      <c r="I196" s="14"/>
      <c r="J196" s="14">
        <f>IFERROR(__xludf.DUMMYFUNCTION("QUERY('Final Bracket Placements'!A:B, ""select A where B = '""&amp;K196&amp;""'"", 0)"),31.0)</f>
        <v>31</v>
      </c>
      <c r="K196" s="14" t="s">
        <v>68</v>
      </c>
    </row>
    <row r="197">
      <c r="A197" s="15">
        <f t="shared" si="2"/>
        <v>196</v>
      </c>
      <c r="B197" s="6" t="s">
        <v>271</v>
      </c>
      <c r="C197" s="6" t="str">
        <f t="shared" si="1"/>
        <v>(30) Believers - MM</v>
      </c>
      <c r="D197" s="6">
        <v>2.5</v>
      </c>
      <c r="E197" s="6">
        <v>0.4</v>
      </c>
      <c r="F197" s="6">
        <v>60.0</v>
      </c>
      <c r="G197" s="6">
        <v>10.0</v>
      </c>
      <c r="H197" s="6">
        <v>24.0</v>
      </c>
      <c r="I197" s="14"/>
      <c r="J197" s="14">
        <f>IFERROR(__xludf.DUMMYFUNCTION("QUERY('Final Bracket Placements'!A:B, ""select A where B = '""&amp;K197&amp;""'"", 0)"),30.0)</f>
        <v>30</v>
      </c>
      <c r="K197" s="14" t="s">
        <v>66</v>
      </c>
    </row>
    <row r="198">
      <c r="A198" s="15">
        <f t="shared" si="2"/>
        <v>197</v>
      </c>
      <c r="B198" s="6" t="s">
        <v>272</v>
      </c>
      <c r="C198" s="6" t="str">
        <f t="shared" si="1"/>
        <v>(29) Bought With a Price - NCO</v>
      </c>
      <c r="D198" s="6">
        <v>2.4</v>
      </c>
      <c r="E198" s="6">
        <v>0.5</v>
      </c>
      <c r="F198" s="6">
        <v>60.0</v>
      </c>
      <c r="G198" s="6">
        <v>13.0</v>
      </c>
      <c r="H198" s="6">
        <v>25.0</v>
      </c>
      <c r="I198" s="14"/>
      <c r="J198" s="14">
        <f>IFERROR(__xludf.DUMMYFUNCTION("QUERY('Final Bracket Placements'!A:B, ""select A where B = '""&amp;K198&amp;""'"", 0)"),29.0)</f>
        <v>29</v>
      </c>
      <c r="K198" s="14" t="s">
        <v>64</v>
      </c>
    </row>
    <row r="199">
      <c r="A199" s="15">
        <f t="shared" si="2"/>
        <v>198</v>
      </c>
      <c r="B199" s="6" t="s">
        <v>273</v>
      </c>
      <c r="C199" s="6" t="str">
        <f t="shared" si="1"/>
        <v>(24) Seven Thunders - SBQ</v>
      </c>
      <c r="D199" s="6">
        <v>2.3</v>
      </c>
      <c r="E199" s="6">
        <v>0.1</v>
      </c>
      <c r="F199" s="6">
        <v>60.0</v>
      </c>
      <c r="G199" s="6">
        <v>2.0</v>
      </c>
      <c r="H199" s="6">
        <v>26.0</v>
      </c>
      <c r="I199" s="14"/>
      <c r="J199" s="14">
        <f>IFERROR(__xludf.DUMMYFUNCTION("QUERY('Final Bracket Placements'!A:B, ""select A where B = '""&amp;K199&amp;""'"", 0)"),24.0)</f>
        <v>24</v>
      </c>
      <c r="K199" s="14" t="s">
        <v>54</v>
      </c>
    </row>
    <row r="200">
      <c r="A200" s="15">
        <f t="shared" si="2"/>
        <v>199</v>
      </c>
      <c r="B200" s="6" t="s">
        <v>274</v>
      </c>
      <c r="C200" s="6" t="str">
        <f t="shared" si="1"/>
        <v>(22) Deliverance - MM</v>
      </c>
      <c r="D200" s="6">
        <v>2.3</v>
      </c>
      <c r="E200" s="6">
        <v>0.2</v>
      </c>
      <c r="F200" s="6">
        <v>60.0</v>
      </c>
      <c r="G200" s="6">
        <v>4.0</v>
      </c>
      <c r="H200" s="6">
        <v>26.0</v>
      </c>
      <c r="I200" s="14"/>
      <c r="J200" s="14">
        <f>IFERROR(__xludf.DUMMYFUNCTION("QUERY('Final Bracket Placements'!A:B, ""select A where B = '""&amp;K200&amp;""'"", 0)"),22.0)</f>
        <v>22</v>
      </c>
      <c r="K200" s="14" t="s">
        <v>50</v>
      </c>
    </row>
    <row r="201">
      <c r="A201" s="15">
        <f t="shared" si="2"/>
        <v>200</v>
      </c>
      <c r="B201" s="6" t="s">
        <v>275</v>
      </c>
      <c r="C201" s="6" t="str">
        <f t="shared" si="1"/>
        <v>(15) Astonished - STLBQ</v>
      </c>
      <c r="D201" s="6">
        <v>2.3</v>
      </c>
      <c r="E201" s="6">
        <v>0.2</v>
      </c>
      <c r="F201" s="6">
        <v>60.0</v>
      </c>
      <c r="G201" s="6">
        <v>5.0</v>
      </c>
      <c r="H201" s="6">
        <v>26.0</v>
      </c>
      <c r="I201" s="14"/>
      <c r="J201" s="14">
        <f>IFERROR(__xludf.DUMMYFUNCTION("QUERY('Final Bracket Placements'!A:B, ""select A where B = '""&amp;K201&amp;""'"", 0)"),15.0)</f>
        <v>15</v>
      </c>
      <c r="K201" s="14" t="s">
        <v>36</v>
      </c>
    </row>
    <row r="202">
      <c r="A202" s="15">
        <f t="shared" si="2"/>
        <v>201</v>
      </c>
      <c r="B202" s="6" t="s">
        <v>276</v>
      </c>
      <c r="C202" s="6" t="str">
        <f t="shared" si="1"/>
        <v>(11) Shield of Faith - ITFC</v>
      </c>
      <c r="D202" s="6">
        <v>2.3</v>
      </c>
      <c r="E202" s="6">
        <v>0.2</v>
      </c>
      <c r="F202" s="6">
        <v>60.0</v>
      </c>
      <c r="G202" s="6">
        <v>6.0</v>
      </c>
      <c r="H202" s="6">
        <v>26.0</v>
      </c>
      <c r="I202" s="14"/>
      <c r="J202" s="14">
        <f>IFERROR(__xludf.DUMMYFUNCTION("QUERY('Final Bracket Placements'!A:B, ""select A where B = '""&amp;K202&amp;""'"", 0)"),11.0)</f>
        <v>11</v>
      </c>
      <c r="K202" s="14" t="s">
        <v>28</v>
      </c>
    </row>
    <row r="203">
      <c r="A203" s="15">
        <f t="shared" si="2"/>
        <v>202</v>
      </c>
      <c r="B203" s="6" t="s">
        <v>277</v>
      </c>
      <c r="C203" s="6" t="str">
        <f t="shared" si="1"/>
        <v>(17) Clay - BBQ</v>
      </c>
      <c r="D203" s="6">
        <v>2.2</v>
      </c>
      <c r="E203" s="6">
        <v>0.2</v>
      </c>
      <c r="F203" s="6">
        <v>60.0</v>
      </c>
      <c r="G203" s="6">
        <v>6.0</v>
      </c>
      <c r="H203" s="6">
        <v>27.0</v>
      </c>
      <c r="I203" s="14"/>
      <c r="J203" s="14">
        <f>IFERROR(__xludf.DUMMYFUNCTION("QUERY('Final Bracket Placements'!A:B, ""select A where B = '""&amp;K203&amp;""'"", 0)"),17.0)</f>
        <v>17</v>
      </c>
      <c r="K203" s="14" t="s">
        <v>40</v>
      </c>
    </row>
    <row r="204">
      <c r="A204" s="15">
        <f t="shared" si="2"/>
        <v>203</v>
      </c>
      <c r="B204" s="6" t="s">
        <v>278</v>
      </c>
      <c r="C204" s="6" t="str">
        <f t="shared" si="1"/>
        <v>(29) Bought With a Price - NCO</v>
      </c>
      <c r="D204" s="6">
        <v>1.6</v>
      </c>
      <c r="E204" s="6">
        <v>0.0</v>
      </c>
      <c r="F204" s="6">
        <v>40.0</v>
      </c>
      <c r="G204" s="6">
        <v>0.0</v>
      </c>
      <c r="H204" s="6">
        <v>25.0</v>
      </c>
      <c r="I204" s="14"/>
      <c r="J204" s="14">
        <f>IFERROR(__xludf.DUMMYFUNCTION("QUERY('Final Bracket Placements'!A:B, ""select A where B = '""&amp;K204&amp;""'"", 0)"),29.0)</f>
        <v>29</v>
      </c>
      <c r="K204" s="14" t="s">
        <v>64</v>
      </c>
    </row>
    <row r="205">
      <c r="A205" s="15">
        <f t="shared" si="2"/>
        <v>204</v>
      </c>
      <c r="B205" s="6" t="s">
        <v>279</v>
      </c>
      <c r="C205" s="6" t="str">
        <f t="shared" si="1"/>
        <v>(8) Warriors - NCO</v>
      </c>
      <c r="D205" s="6">
        <v>1.6</v>
      </c>
      <c r="E205" s="6">
        <v>0.2</v>
      </c>
      <c r="F205" s="6">
        <v>40.0</v>
      </c>
      <c r="G205" s="6">
        <v>5.0</v>
      </c>
      <c r="H205" s="6">
        <v>25.0</v>
      </c>
      <c r="I205" s="14"/>
      <c r="J205" s="14">
        <f>IFERROR(__xludf.DUMMYFUNCTION("QUERY('Final Bracket Placements'!A:B, ""select A where B = '""&amp;K205&amp;""'"", 0)"),8.0)</f>
        <v>8</v>
      </c>
      <c r="K205" s="14" t="s">
        <v>22</v>
      </c>
    </row>
    <row r="206">
      <c r="A206" s="15">
        <f t="shared" si="2"/>
        <v>205</v>
      </c>
      <c r="B206" s="6" t="s">
        <v>280</v>
      </c>
      <c r="C206" s="6" t="str">
        <f t="shared" si="1"/>
        <v>(10) Supernova - BWM</v>
      </c>
      <c r="D206" s="6">
        <v>1.5</v>
      </c>
      <c r="E206" s="6">
        <v>0.0</v>
      </c>
      <c r="F206" s="6">
        <v>40.0</v>
      </c>
      <c r="G206" s="6">
        <v>1.0</v>
      </c>
      <c r="H206" s="6">
        <v>27.0</v>
      </c>
      <c r="I206" s="14"/>
      <c r="J206" s="14">
        <f>IFERROR(__xludf.DUMMYFUNCTION("QUERY('Final Bracket Placements'!A:B, ""select A where B = '""&amp;K206&amp;""'"", 0)"),10.0)</f>
        <v>10</v>
      </c>
      <c r="K206" s="14" t="s">
        <v>26</v>
      </c>
    </row>
    <row r="207">
      <c r="A207" s="15">
        <f t="shared" si="2"/>
        <v>206</v>
      </c>
      <c r="B207" s="6" t="s">
        <v>281</v>
      </c>
      <c r="C207" s="6" t="str">
        <f t="shared" si="1"/>
        <v>(21) The Written Code - MWTFC</v>
      </c>
      <c r="D207" s="6">
        <v>1.5</v>
      </c>
      <c r="E207" s="6">
        <v>0.1</v>
      </c>
      <c r="F207" s="6">
        <v>40.0</v>
      </c>
      <c r="G207" s="6">
        <v>4.0</v>
      </c>
      <c r="H207" s="6">
        <v>27.0</v>
      </c>
      <c r="I207" s="14"/>
      <c r="J207" s="14">
        <f>IFERROR(__xludf.DUMMYFUNCTION("QUERY('Final Bracket Placements'!A:B, ""select A where B = '""&amp;K207&amp;""'"", 0)"),21.0)</f>
        <v>21</v>
      </c>
      <c r="K207" s="14" t="s">
        <v>48</v>
      </c>
    </row>
    <row r="208">
      <c r="A208" s="15">
        <f t="shared" si="2"/>
        <v>207</v>
      </c>
      <c r="B208" s="6" t="s">
        <v>282</v>
      </c>
      <c r="C208" s="6" t="str">
        <f t="shared" si="1"/>
        <v>(17) Clay - BBQ</v>
      </c>
      <c r="D208" s="6">
        <v>1.5</v>
      </c>
      <c r="E208" s="6">
        <v>0.6</v>
      </c>
      <c r="F208" s="6">
        <v>40.0</v>
      </c>
      <c r="G208" s="6">
        <v>15.0</v>
      </c>
      <c r="H208" s="6">
        <v>27.0</v>
      </c>
      <c r="I208" s="14"/>
      <c r="J208" s="14">
        <f>IFERROR(__xludf.DUMMYFUNCTION("QUERY('Final Bracket Placements'!A:B, ""select A where B = '""&amp;K208&amp;""'"", 0)"),17.0)</f>
        <v>17</v>
      </c>
      <c r="K208" s="14" t="s">
        <v>40</v>
      </c>
    </row>
    <row r="209">
      <c r="A209" s="15">
        <f t="shared" si="2"/>
        <v>208</v>
      </c>
      <c r="B209" s="6" t="s">
        <v>283</v>
      </c>
      <c r="C209" s="6" t="str">
        <f t="shared" si="1"/>
        <v>(32) Zeal - FLM</v>
      </c>
      <c r="D209" s="6">
        <v>0.9</v>
      </c>
      <c r="E209" s="6">
        <v>0.1</v>
      </c>
      <c r="F209" s="6">
        <v>20.0</v>
      </c>
      <c r="G209" s="6">
        <v>2.0</v>
      </c>
      <c r="H209" s="6">
        <v>23.0</v>
      </c>
      <c r="I209" s="14"/>
      <c r="J209" s="14">
        <f>IFERROR(__xludf.DUMMYFUNCTION("QUERY('Final Bracket Placements'!A:B, ""select A where B = '""&amp;K209&amp;""'"", 0)"),32.0)</f>
        <v>32</v>
      </c>
      <c r="K209" s="14" t="s">
        <v>70</v>
      </c>
    </row>
    <row r="210">
      <c r="A210" s="15">
        <f t="shared" si="2"/>
        <v>209</v>
      </c>
      <c r="B210" s="6" t="s">
        <v>284</v>
      </c>
      <c r="C210" s="6" t="str">
        <f t="shared" si="1"/>
        <v>(30) Believers - MM</v>
      </c>
      <c r="D210" s="6">
        <v>0.8</v>
      </c>
      <c r="E210" s="6">
        <v>0.0</v>
      </c>
      <c r="F210" s="6">
        <v>20.0</v>
      </c>
      <c r="G210" s="6">
        <v>0.0</v>
      </c>
      <c r="H210" s="6">
        <v>24.0</v>
      </c>
      <c r="I210" s="14"/>
      <c r="J210" s="14">
        <f>IFERROR(__xludf.DUMMYFUNCTION("QUERY('Final Bracket Placements'!A:B, ""select A where B = '""&amp;K210&amp;""'"", 0)"),30.0)</f>
        <v>30</v>
      </c>
      <c r="K210" s="14" t="s">
        <v>66</v>
      </c>
    </row>
    <row r="211">
      <c r="A211" s="15">
        <f t="shared" si="2"/>
        <v>210</v>
      </c>
      <c r="B211" s="6" t="s">
        <v>285</v>
      </c>
      <c r="C211" s="6" t="str">
        <f t="shared" si="1"/>
        <v>(33) The A-Team - NCO</v>
      </c>
      <c r="D211" s="6">
        <v>0.8</v>
      </c>
      <c r="E211" s="6">
        <v>0.0</v>
      </c>
      <c r="F211" s="6">
        <v>20.0</v>
      </c>
      <c r="G211" s="6">
        <v>1.0</v>
      </c>
      <c r="H211" s="6">
        <v>24.0</v>
      </c>
      <c r="I211" s="14"/>
      <c r="J211" s="14">
        <f>IFERROR(__xludf.DUMMYFUNCTION("QUERY('Final Bracket Placements'!A:B, ""select A where B = '""&amp;K211&amp;""'"", 0)"),33.0)</f>
        <v>33</v>
      </c>
      <c r="K211" s="14" t="s">
        <v>72</v>
      </c>
    </row>
    <row r="212">
      <c r="A212" s="15">
        <f t="shared" si="2"/>
        <v>211</v>
      </c>
      <c r="B212" s="6" t="s">
        <v>286</v>
      </c>
      <c r="C212" s="6" t="str">
        <f t="shared" si="1"/>
        <v>(33) The A-Team - NCO</v>
      </c>
      <c r="D212" s="6">
        <v>0.8</v>
      </c>
      <c r="E212" s="6">
        <v>0.0</v>
      </c>
      <c r="F212" s="6">
        <v>20.0</v>
      </c>
      <c r="G212" s="6">
        <v>0.0</v>
      </c>
      <c r="H212" s="6">
        <v>26.0</v>
      </c>
      <c r="I212" s="14"/>
      <c r="J212" s="14">
        <f>IFERROR(__xludf.DUMMYFUNCTION("QUERY('Final Bracket Placements'!A:B, ""select A where B = '""&amp;K212&amp;""'"", 0)"),33.0)</f>
        <v>33</v>
      </c>
      <c r="K212" s="14" t="s">
        <v>72</v>
      </c>
    </row>
    <row r="213">
      <c r="A213" s="15">
        <f t="shared" si="2"/>
        <v>212</v>
      </c>
      <c r="B213" s="6" t="s">
        <v>287</v>
      </c>
      <c r="C213" s="6" t="str">
        <f t="shared" si="1"/>
        <v>(27) Double Edged - MWTFC</v>
      </c>
      <c r="D213" s="6">
        <v>0.8</v>
      </c>
      <c r="E213" s="6">
        <v>0.1</v>
      </c>
      <c r="F213" s="6">
        <v>20.0</v>
      </c>
      <c r="G213" s="6">
        <v>2.0</v>
      </c>
      <c r="H213" s="6">
        <v>24.0</v>
      </c>
      <c r="I213" s="14"/>
      <c r="J213" s="14">
        <f>IFERROR(__xludf.DUMMYFUNCTION("QUERY('Final Bracket Placements'!A:B, ""select A where B = '""&amp;K213&amp;""'"", 0)"),27.0)</f>
        <v>27</v>
      </c>
      <c r="K213" s="14" t="s">
        <v>60</v>
      </c>
    </row>
    <row r="214">
      <c r="A214" s="15">
        <f t="shared" si="2"/>
        <v>213</v>
      </c>
      <c r="B214" s="6" t="s">
        <v>288</v>
      </c>
      <c r="C214" s="6" t="str">
        <f t="shared" si="1"/>
        <v>(15) Astonished - STLBQ</v>
      </c>
      <c r="D214" s="6">
        <v>0.8</v>
      </c>
      <c r="E214" s="6">
        <v>0.1</v>
      </c>
      <c r="F214" s="6">
        <v>20.0</v>
      </c>
      <c r="G214" s="6">
        <v>3.0</v>
      </c>
      <c r="H214" s="6">
        <v>24.0</v>
      </c>
      <c r="I214" s="14"/>
      <c r="J214" s="14">
        <f>IFERROR(__xludf.DUMMYFUNCTION("QUERY('Final Bracket Placements'!A:B, ""select A where B = '""&amp;K214&amp;""'"", 0)"),15.0)</f>
        <v>15</v>
      </c>
      <c r="K214" s="14" t="s">
        <v>36</v>
      </c>
    </row>
    <row r="215">
      <c r="A215" s="15">
        <f t="shared" si="2"/>
        <v>214</v>
      </c>
      <c r="B215" s="6" t="s">
        <v>289</v>
      </c>
      <c r="C215" s="6" t="str">
        <f t="shared" si="1"/>
        <v>(14) Valiant - YC</v>
      </c>
      <c r="D215" s="6">
        <v>0.8</v>
      </c>
      <c r="E215" s="6">
        <v>0.1</v>
      </c>
      <c r="F215" s="6">
        <v>20.0</v>
      </c>
      <c r="G215" s="6">
        <v>2.0</v>
      </c>
      <c r="H215" s="6">
        <v>26.0</v>
      </c>
      <c r="I215" s="14"/>
      <c r="J215" s="14">
        <f>IFERROR(__xludf.DUMMYFUNCTION("QUERY('Final Bracket Placements'!A:B, ""select A where B = '""&amp;K215&amp;""'"", 0)"),14.0)</f>
        <v>14</v>
      </c>
      <c r="K215" s="14" t="s">
        <v>34</v>
      </c>
    </row>
    <row r="216">
      <c r="A216" s="15">
        <f t="shared" si="2"/>
        <v>215</v>
      </c>
      <c r="B216" s="6" t="s">
        <v>290</v>
      </c>
      <c r="C216" s="6" t="str">
        <f t="shared" si="1"/>
        <v>(11) Shield of Faith - ITFC</v>
      </c>
      <c r="D216" s="6">
        <v>0.8</v>
      </c>
      <c r="E216" s="6">
        <v>0.4</v>
      </c>
      <c r="F216" s="6">
        <v>20.0</v>
      </c>
      <c r="G216" s="6">
        <v>10.0</v>
      </c>
      <c r="H216" s="6">
        <v>26.0</v>
      </c>
      <c r="I216" s="14"/>
      <c r="J216" s="14">
        <f>IFERROR(__xludf.DUMMYFUNCTION("QUERY('Final Bracket Placements'!A:B, ""select A where B = '""&amp;K216&amp;""'"", 0)"),11.0)</f>
        <v>11</v>
      </c>
      <c r="K216" s="14" t="s">
        <v>28</v>
      </c>
    </row>
    <row r="217">
      <c r="A217" s="15">
        <f t="shared" si="2"/>
        <v>216</v>
      </c>
      <c r="B217" s="6" t="s">
        <v>291</v>
      </c>
      <c r="C217" s="6" t="str">
        <f t="shared" si="1"/>
        <v>(21) The Written Code - MWTFC</v>
      </c>
      <c r="D217" s="6">
        <v>0.7</v>
      </c>
      <c r="E217" s="6">
        <v>0.3</v>
      </c>
      <c r="F217" s="6">
        <v>20.0</v>
      </c>
      <c r="G217" s="6">
        <v>7.0</v>
      </c>
      <c r="H217" s="6">
        <v>27.0</v>
      </c>
      <c r="I217" s="14"/>
      <c r="J217" s="14">
        <f>IFERROR(__xludf.DUMMYFUNCTION("QUERY('Final Bracket Placements'!A:B, ""select A where B = '""&amp;K217&amp;""'"", 0)"),21.0)</f>
        <v>21</v>
      </c>
      <c r="K217" s="14" t="s">
        <v>48</v>
      </c>
    </row>
    <row r="218">
      <c r="A218" s="15">
        <f t="shared" si="2"/>
        <v>217</v>
      </c>
      <c r="B218" s="6" t="s">
        <v>292</v>
      </c>
      <c r="C218" s="6" t="str">
        <f t="shared" si="1"/>
        <v>(28) Catalyst - SBQ</v>
      </c>
      <c r="D218" s="6">
        <v>0.0</v>
      </c>
      <c r="E218" s="6">
        <v>0.0</v>
      </c>
      <c r="F218" s="6">
        <v>0.0</v>
      </c>
      <c r="G218" s="6">
        <v>0.0</v>
      </c>
      <c r="H218" s="6">
        <v>26.0</v>
      </c>
      <c r="I218" s="14"/>
      <c r="J218" s="14">
        <f>IFERROR(__xludf.DUMMYFUNCTION("QUERY('Final Bracket Placements'!A:B, ""select A where B = '""&amp;K218&amp;""'"", 0)"),28.0)</f>
        <v>28</v>
      </c>
      <c r="K218" s="14" t="s">
        <v>62</v>
      </c>
    </row>
    <row r="219">
      <c r="A219" s="15">
        <f t="shared" si="2"/>
        <v>218</v>
      </c>
      <c r="B219" s="6" t="s">
        <v>293</v>
      </c>
      <c r="C219" s="6" t="str">
        <f t="shared" si="1"/>
        <v>(14) Valiant - YC</v>
      </c>
      <c r="D219" s="6">
        <v>0.0</v>
      </c>
      <c r="E219" s="6">
        <v>0.0</v>
      </c>
      <c r="F219" s="6">
        <v>0.0</v>
      </c>
      <c r="G219" s="6">
        <v>0.0</v>
      </c>
      <c r="H219" s="6">
        <v>26.0</v>
      </c>
      <c r="I219" s="14"/>
      <c r="J219" s="14">
        <f>IFERROR(__xludf.DUMMYFUNCTION("QUERY('Final Bracket Placements'!A:B, ""select A where B = '""&amp;K219&amp;""'"", 0)"),14.0)</f>
        <v>14</v>
      </c>
      <c r="K219" s="14" t="s">
        <v>34</v>
      </c>
    </row>
    <row r="220">
      <c r="A220" s="15">
        <f t="shared" si="2"/>
        <v>219</v>
      </c>
      <c r="B220" s="6" t="s">
        <v>294</v>
      </c>
      <c r="C220" s="6" t="str">
        <f t="shared" si="1"/>
        <v>(14) Valiant - YC</v>
      </c>
      <c r="D220" s="6">
        <v>0.0</v>
      </c>
      <c r="E220" s="6">
        <v>0.0</v>
      </c>
      <c r="F220" s="6">
        <v>0.0</v>
      </c>
      <c r="G220" s="6">
        <v>0.0</v>
      </c>
      <c r="H220" s="6">
        <v>26.0</v>
      </c>
      <c r="I220" s="14"/>
      <c r="J220" s="14">
        <f>IFERROR(__xludf.DUMMYFUNCTION("QUERY('Final Bracket Placements'!A:B, ""select A where B = '""&amp;K220&amp;""'"", 0)"),14.0)</f>
        <v>14</v>
      </c>
      <c r="K220" s="14" t="s">
        <v>34</v>
      </c>
    </row>
    <row r="221">
      <c r="A221" s="15">
        <f t="shared" si="2"/>
        <v>220</v>
      </c>
      <c r="B221" s="6" t="s">
        <v>295</v>
      </c>
      <c r="C221" s="6" t="str">
        <f t="shared" si="1"/>
        <v>(20) Redemption - MM</v>
      </c>
      <c r="D221" s="6">
        <v>0.0</v>
      </c>
      <c r="E221" s="6">
        <v>0.1</v>
      </c>
      <c r="F221" s="6">
        <v>0.0</v>
      </c>
      <c r="G221" s="6">
        <v>2.0</v>
      </c>
      <c r="H221" s="6">
        <v>26.0</v>
      </c>
      <c r="I221" s="14"/>
      <c r="J221" s="14">
        <f>IFERROR(__xludf.DUMMYFUNCTION("QUERY('Final Bracket Placements'!A:B, ""select A where B = '""&amp;K221&amp;""'"", 0)"),20.0)</f>
        <v>20</v>
      </c>
      <c r="K221" s="14" t="s">
        <v>46</v>
      </c>
    </row>
    <row r="222">
      <c r="A222" s="15">
        <f t="shared" si="2"/>
        <v>221</v>
      </c>
      <c r="B222" s="6" t="s">
        <v>296</v>
      </c>
      <c r="C222" s="6" t="str">
        <f t="shared" si="1"/>
        <v>(32) Zeal - FLM</v>
      </c>
      <c r="D222" s="6">
        <v>0.0</v>
      </c>
      <c r="E222" s="6">
        <v>0.1</v>
      </c>
      <c r="F222" s="6">
        <v>0.0</v>
      </c>
      <c r="G222" s="6">
        <v>2.0</v>
      </c>
      <c r="H222" s="6">
        <v>23.0</v>
      </c>
      <c r="I222" s="14"/>
      <c r="J222" s="14">
        <f>IFERROR(__xludf.DUMMYFUNCTION("QUERY('Final Bracket Placements'!A:B, ""select A where B = '""&amp;K222&amp;""'"", 0)"),32.0)</f>
        <v>32</v>
      </c>
      <c r="K222" s="14" t="s">
        <v>70</v>
      </c>
    </row>
    <row r="223">
      <c r="A223" s="15">
        <f t="shared" si="2"/>
        <v>222</v>
      </c>
      <c r="B223" s="6" t="s">
        <v>297</v>
      </c>
      <c r="C223" s="6" t="str">
        <f t="shared" si="1"/>
        <v>(11) Shield of Faith - ITFC</v>
      </c>
      <c r="D223" s="6">
        <v>0.0</v>
      </c>
      <c r="E223" s="6">
        <v>0.1</v>
      </c>
      <c r="F223" s="6">
        <v>0.0</v>
      </c>
      <c r="G223" s="6">
        <v>3.0</v>
      </c>
      <c r="H223" s="6">
        <v>26.0</v>
      </c>
      <c r="I223" s="14"/>
      <c r="J223" s="14">
        <f>IFERROR(__xludf.DUMMYFUNCTION("QUERY('Final Bracket Placements'!A:B, ""select A where B = '""&amp;K223&amp;""'"", 0)"),11.0)</f>
        <v>11</v>
      </c>
      <c r="K223" s="14" t="s">
        <v>28</v>
      </c>
    </row>
    <row r="224">
      <c r="A224" s="15">
        <f t="shared" si="2"/>
        <v>223</v>
      </c>
      <c r="B224" s="6" t="s">
        <v>298</v>
      </c>
      <c r="C224" s="6" t="str">
        <f t="shared" si="1"/>
        <v>(33) The A-Team - NCO</v>
      </c>
      <c r="D224" s="6">
        <v>0.0</v>
      </c>
      <c r="E224" s="6">
        <v>0.1</v>
      </c>
      <c r="F224" s="6">
        <v>0.0</v>
      </c>
      <c r="G224" s="6">
        <v>3.0</v>
      </c>
      <c r="H224" s="6">
        <v>24.0</v>
      </c>
      <c r="I224" s="14"/>
      <c r="J224" s="14">
        <f>IFERROR(__xludf.DUMMYFUNCTION("QUERY('Final Bracket Placements'!A:B, ""select A where B = '""&amp;K224&amp;""'"", 0)"),33.0)</f>
        <v>33</v>
      </c>
      <c r="K224" s="14" t="s">
        <v>72</v>
      </c>
    </row>
    <row r="225">
      <c r="A225" s="15">
        <f t="shared" si="2"/>
        <v>224</v>
      </c>
      <c r="B225" s="6" t="s">
        <v>299</v>
      </c>
      <c r="C225" s="6" t="str">
        <f t="shared" si="1"/>
        <v>(17) Clay - BBQ</v>
      </c>
      <c r="D225" s="6">
        <v>0.0</v>
      </c>
      <c r="E225" s="6">
        <v>0.3</v>
      </c>
      <c r="F225" s="6">
        <v>0.0</v>
      </c>
      <c r="G225" s="6">
        <v>7.0</v>
      </c>
      <c r="H225" s="6">
        <v>27.0</v>
      </c>
      <c r="I225" s="14"/>
      <c r="J225" s="14">
        <f>IFERROR(__xludf.DUMMYFUNCTION("QUERY('Final Bracket Placements'!A:B, ""select A where B = '""&amp;K225&amp;""'"", 0)"),17.0)</f>
        <v>17</v>
      </c>
      <c r="K225" s="14" t="s">
        <v>40</v>
      </c>
    </row>
    <row r="226">
      <c r="A226" s="15">
        <f t="shared" si="2"/>
        <v>225</v>
      </c>
      <c r="B226" s="6" t="s">
        <v>300</v>
      </c>
      <c r="C226" s="6" t="str">
        <f t="shared" si="1"/>
        <v>(32) Zeal - FLM</v>
      </c>
      <c r="D226" s="6">
        <v>0.0</v>
      </c>
      <c r="E226" s="6">
        <v>0.3</v>
      </c>
      <c r="F226" s="6">
        <v>0.0</v>
      </c>
      <c r="G226" s="6">
        <v>7.0</v>
      </c>
      <c r="H226" s="6">
        <v>23.0</v>
      </c>
      <c r="I226" s="14"/>
      <c r="J226" s="14">
        <f>IFERROR(__xludf.DUMMYFUNCTION("QUERY('Final Bracket Placements'!A:B, ""select A where B = '""&amp;K226&amp;""'"", 0)"),32.0)</f>
        <v>32</v>
      </c>
      <c r="K226" s="14" t="s">
        <v>70</v>
      </c>
    </row>
    <row r="227">
      <c r="A227" s="15">
        <f t="shared" si="2"/>
        <v>226</v>
      </c>
      <c r="B227" s="6" t="s">
        <v>301</v>
      </c>
      <c r="C227" s="6" t="str">
        <f t="shared" si="1"/>
        <v>(32) Zeal - FLM</v>
      </c>
      <c r="D227" s="6">
        <v>0.0</v>
      </c>
      <c r="E227" s="6">
        <v>0.3</v>
      </c>
      <c r="F227" s="6">
        <v>0.0</v>
      </c>
      <c r="G227" s="6">
        <v>8.0</v>
      </c>
      <c r="H227" s="6">
        <v>23.0</v>
      </c>
      <c r="I227" s="14"/>
      <c r="J227" s="14">
        <f>IFERROR(__xludf.DUMMYFUNCTION("QUERY('Final Bracket Placements'!A:B, ""select A where B = '""&amp;K227&amp;""'"", 0)"),32.0)</f>
        <v>32</v>
      </c>
      <c r="K227" s="14" t="s">
        <v>70</v>
      </c>
    </row>
    <row r="228">
      <c r="A228" s="15">
        <f t="shared" si="2"/>
        <v>227</v>
      </c>
      <c r="B228" s="6" t="s">
        <v>302</v>
      </c>
      <c r="C228" s="6" t="str">
        <f t="shared" si="1"/>
        <v>(27) Double Edged - MWTFC</v>
      </c>
      <c r="D228" s="6">
        <v>0.0</v>
      </c>
      <c r="E228" s="6">
        <v>0.5</v>
      </c>
      <c r="F228" s="6">
        <v>0.0</v>
      </c>
      <c r="G228" s="6">
        <v>12.0</v>
      </c>
      <c r="H228" s="6">
        <v>24.0</v>
      </c>
      <c r="I228" s="14"/>
      <c r="J228" s="14">
        <f>IFERROR(__xludf.DUMMYFUNCTION("QUERY('Final Bracket Placements'!A:B, ""select A where B = '""&amp;K228&amp;""'"", 0)"),27.0)</f>
        <v>27</v>
      </c>
      <c r="K228" s="14" t="s">
        <v>60</v>
      </c>
    </row>
    <row r="229">
      <c r="A229" s="16"/>
    </row>
    <row r="230">
      <c r="A230" s="16"/>
    </row>
    <row r="231">
      <c r="A231" s="16"/>
    </row>
    <row r="232">
      <c r="A232" s="16"/>
    </row>
    <row r="233">
      <c r="A233" s="16"/>
    </row>
    <row r="234">
      <c r="A234" s="16"/>
    </row>
    <row r="235">
      <c r="A235" s="16"/>
    </row>
    <row r="236">
      <c r="A236" s="16"/>
    </row>
    <row r="237">
      <c r="A237" s="16"/>
    </row>
    <row r="238">
      <c r="A238" s="16"/>
    </row>
    <row r="239">
      <c r="A239" s="16"/>
    </row>
    <row r="240">
      <c r="A240" s="16"/>
    </row>
    <row r="241">
      <c r="A241" s="16"/>
    </row>
    <row r="242">
      <c r="A242" s="16"/>
    </row>
    <row r="243">
      <c r="A243" s="16"/>
    </row>
    <row r="244">
      <c r="A244" s="16"/>
    </row>
    <row r="245">
      <c r="A245" s="16"/>
    </row>
    <row r="246">
      <c r="A246" s="16"/>
    </row>
    <row r="247">
      <c r="A247" s="16"/>
    </row>
    <row r="248">
      <c r="A248" s="16"/>
    </row>
    <row r="249">
      <c r="A249" s="16"/>
    </row>
    <row r="250">
      <c r="A250" s="16"/>
    </row>
    <row r="251">
      <c r="A251" s="16"/>
    </row>
    <row r="252">
      <c r="A252" s="16"/>
    </row>
    <row r="253">
      <c r="A253" s="16"/>
    </row>
    <row r="254">
      <c r="A254" s="16"/>
    </row>
    <row r="255">
      <c r="A255" s="16"/>
    </row>
    <row r="256">
      <c r="A256" s="16"/>
    </row>
    <row r="257">
      <c r="A257" s="16"/>
    </row>
    <row r="258">
      <c r="A258" s="16"/>
    </row>
    <row r="259">
      <c r="A259" s="16"/>
    </row>
    <row r="260">
      <c r="A260" s="16"/>
    </row>
    <row r="261">
      <c r="A261" s="16"/>
    </row>
    <row r="262">
      <c r="A262" s="16"/>
    </row>
    <row r="263">
      <c r="A263" s="16"/>
    </row>
    <row r="264">
      <c r="A264" s="16"/>
    </row>
    <row r="265">
      <c r="A265" s="16"/>
    </row>
    <row r="266">
      <c r="A266" s="16"/>
    </row>
    <row r="267">
      <c r="A267" s="16"/>
    </row>
    <row r="268">
      <c r="A268" s="16"/>
    </row>
    <row r="269">
      <c r="A269" s="16"/>
    </row>
    <row r="270">
      <c r="A270" s="16"/>
    </row>
    <row r="271">
      <c r="A271" s="16"/>
    </row>
    <row r="272">
      <c r="A272" s="16"/>
    </row>
    <row r="273">
      <c r="A273" s="16"/>
    </row>
    <row r="274">
      <c r="A274" s="16"/>
    </row>
    <row r="275">
      <c r="A275" s="16"/>
    </row>
    <row r="276">
      <c r="A276" s="16"/>
    </row>
    <row r="277">
      <c r="A277" s="16"/>
    </row>
    <row r="278">
      <c r="A278" s="16"/>
    </row>
    <row r="279">
      <c r="A279" s="16"/>
    </row>
    <row r="280">
      <c r="A280" s="16"/>
    </row>
    <row r="281">
      <c r="A281" s="16"/>
    </row>
    <row r="282">
      <c r="A282" s="16"/>
    </row>
    <row r="283">
      <c r="A283" s="16"/>
    </row>
    <row r="284">
      <c r="A284" s="16"/>
    </row>
    <row r="285">
      <c r="A285" s="16"/>
    </row>
    <row r="286">
      <c r="A286" s="16"/>
    </row>
    <row r="287">
      <c r="A287" s="16"/>
    </row>
    <row r="288">
      <c r="A288" s="16"/>
    </row>
    <row r="289">
      <c r="A289" s="16"/>
    </row>
    <row r="290">
      <c r="A290" s="16"/>
    </row>
    <row r="291">
      <c r="A291" s="16"/>
    </row>
    <row r="292">
      <c r="A292" s="16"/>
    </row>
    <row r="293">
      <c r="A293" s="16"/>
    </row>
    <row r="294">
      <c r="A294" s="16"/>
    </row>
    <row r="295">
      <c r="A295" s="16"/>
    </row>
    <row r="296">
      <c r="A296" s="16"/>
    </row>
    <row r="297">
      <c r="A297" s="16"/>
    </row>
    <row r="298">
      <c r="A298" s="16"/>
    </row>
    <row r="299">
      <c r="A299" s="16"/>
    </row>
    <row r="300">
      <c r="A300" s="16"/>
    </row>
    <row r="301">
      <c r="A301" s="16"/>
    </row>
    <row r="302">
      <c r="A302" s="16"/>
    </row>
    <row r="303">
      <c r="A303" s="16"/>
    </row>
    <row r="304">
      <c r="A304" s="16"/>
    </row>
    <row r="305">
      <c r="A305" s="16"/>
    </row>
    <row r="306">
      <c r="A306" s="16"/>
    </row>
    <row r="307">
      <c r="A307" s="16"/>
    </row>
    <row r="308">
      <c r="A308" s="16"/>
    </row>
    <row r="309">
      <c r="A309" s="16"/>
    </row>
    <row r="310">
      <c r="A310" s="16"/>
    </row>
    <row r="311">
      <c r="A311" s="16"/>
    </row>
    <row r="312">
      <c r="A312" s="16"/>
    </row>
    <row r="313">
      <c r="A313" s="16"/>
    </row>
    <row r="314">
      <c r="A314" s="16"/>
    </row>
    <row r="315">
      <c r="A315" s="16"/>
    </row>
    <row r="316">
      <c r="A316" s="16"/>
    </row>
    <row r="317">
      <c r="A317" s="16"/>
    </row>
    <row r="318">
      <c r="A318" s="16"/>
    </row>
    <row r="319">
      <c r="A319" s="16"/>
    </row>
    <row r="320">
      <c r="A320" s="16"/>
    </row>
    <row r="321">
      <c r="A321" s="16"/>
    </row>
    <row r="322">
      <c r="A322" s="16"/>
    </row>
    <row r="323">
      <c r="A323" s="16"/>
    </row>
    <row r="324">
      <c r="A324" s="16"/>
    </row>
    <row r="325">
      <c r="A325" s="16"/>
    </row>
    <row r="326">
      <c r="A326" s="16"/>
    </row>
    <row r="327">
      <c r="A327" s="16"/>
    </row>
    <row r="328">
      <c r="A328" s="16"/>
    </row>
    <row r="329">
      <c r="A329" s="16"/>
    </row>
    <row r="330">
      <c r="A330" s="16"/>
    </row>
    <row r="331">
      <c r="A331" s="16"/>
    </row>
    <row r="332">
      <c r="A332" s="16"/>
    </row>
    <row r="333">
      <c r="A333" s="16"/>
    </row>
    <row r="334">
      <c r="A334" s="16"/>
    </row>
    <row r="335">
      <c r="A335" s="16"/>
    </row>
    <row r="336">
      <c r="A336" s="16"/>
    </row>
    <row r="337">
      <c r="A337" s="16"/>
    </row>
    <row r="338">
      <c r="A338" s="16"/>
    </row>
    <row r="339">
      <c r="A339" s="16"/>
    </row>
    <row r="340">
      <c r="A340" s="16"/>
    </row>
    <row r="341">
      <c r="A341" s="16"/>
    </row>
    <row r="342">
      <c r="A342" s="16"/>
    </row>
    <row r="343">
      <c r="A343" s="16"/>
    </row>
    <row r="344">
      <c r="A344" s="16"/>
    </row>
    <row r="345">
      <c r="A345" s="16"/>
    </row>
    <row r="346">
      <c r="A346" s="16"/>
    </row>
    <row r="347">
      <c r="A347" s="16"/>
    </row>
    <row r="348">
      <c r="A348" s="16"/>
    </row>
    <row r="349">
      <c r="A349" s="16"/>
    </row>
    <row r="350">
      <c r="A350" s="16"/>
    </row>
    <row r="351">
      <c r="A351" s="16"/>
    </row>
    <row r="352">
      <c r="A352" s="16"/>
    </row>
    <row r="353">
      <c r="A353" s="16"/>
    </row>
    <row r="354">
      <c r="A354" s="16"/>
    </row>
    <row r="355">
      <c r="A355" s="16"/>
    </row>
    <row r="356">
      <c r="A356" s="16"/>
    </row>
    <row r="357">
      <c r="A357" s="16"/>
    </row>
    <row r="358">
      <c r="A358" s="16"/>
    </row>
    <row r="359">
      <c r="A359" s="16"/>
    </row>
    <row r="360">
      <c r="A360" s="16"/>
    </row>
    <row r="361">
      <c r="A361" s="16"/>
    </row>
    <row r="362">
      <c r="A362" s="16"/>
    </row>
    <row r="363">
      <c r="A363" s="16"/>
    </row>
    <row r="364">
      <c r="A364" s="16"/>
    </row>
    <row r="365">
      <c r="A365" s="16"/>
    </row>
    <row r="366">
      <c r="A366" s="16"/>
    </row>
    <row r="367">
      <c r="A367" s="16"/>
    </row>
    <row r="368">
      <c r="A368" s="16"/>
    </row>
    <row r="369">
      <c r="A369" s="16"/>
    </row>
    <row r="370">
      <c r="A370" s="16"/>
    </row>
    <row r="371">
      <c r="A371" s="16"/>
    </row>
    <row r="372">
      <c r="A372" s="16"/>
    </row>
    <row r="373">
      <c r="A373" s="16"/>
    </row>
    <row r="374">
      <c r="A374" s="16"/>
    </row>
    <row r="375">
      <c r="A375" s="16"/>
    </row>
    <row r="376">
      <c r="A376" s="16"/>
    </row>
    <row r="377">
      <c r="A377" s="16"/>
    </row>
    <row r="378">
      <c r="A378" s="16"/>
    </row>
    <row r="379">
      <c r="A379" s="16"/>
    </row>
    <row r="380">
      <c r="A380" s="16"/>
    </row>
    <row r="381">
      <c r="A381" s="16"/>
    </row>
    <row r="382">
      <c r="A382" s="16"/>
    </row>
    <row r="383">
      <c r="A383" s="16"/>
    </row>
    <row r="384">
      <c r="A384" s="16"/>
    </row>
    <row r="385">
      <c r="A385" s="16"/>
    </row>
    <row r="386">
      <c r="A386" s="16"/>
    </row>
    <row r="387">
      <c r="A387" s="16"/>
    </row>
    <row r="388">
      <c r="A388" s="16"/>
    </row>
    <row r="389">
      <c r="A389" s="16"/>
    </row>
    <row r="390">
      <c r="A390" s="16"/>
    </row>
    <row r="391">
      <c r="A391" s="16"/>
    </row>
    <row r="392">
      <c r="A392" s="16"/>
    </row>
    <row r="393">
      <c r="A393" s="16"/>
    </row>
    <row r="394">
      <c r="A394" s="16"/>
    </row>
    <row r="395">
      <c r="A395" s="16"/>
    </row>
    <row r="396">
      <c r="A396" s="16"/>
    </row>
    <row r="397">
      <c r="A397" s="16"/>
    </row>
    <row r="398">
      <c r="A398" s="16"/>
    </row>
    <row r="399">
      <c r="A399" s="16"/>
    </row>
    <row r="400">
      <c r="A400" s="16"/>
    </row>
    <row r="401">
      <c r="A401" s="16"/>
    </row>
    <row r="402">
      <c r="A402" s="16"/>
    </row>
    <row r="403">
      <c r="A403" s="16"/>
    </row>
    <row r="404">
      <c r="A404" s="16"/>
    </row>
    <row r="405">
      <c r="A405" s="16"/>
    </row>
    <row r="406">
      <c r="A406" s="16"/>
    </row>
    <row r="407">
      <c r="A407" s="16"/>
    </row>
    <row r="408">
      <c r="A408" s="16"/>
    </row>
    <row r="409">
      <c r="A409" s="16"/>
    </row>
    <row r="410">
      <c r="A410" s="16"/>
    </row>
    <row r="411">
      <c r="A411" s="16"/>
    </row>
    <row r="412">
      <c r="A412" s="16"/>
    </row>
    <row r="413">
      <c r="A413" s="16"/>
    </row>
    <row r="414">
      <c r="A414" s="16"/>
    </row>
    <row r="415">
      <c r="A415" s="16"/>
    </row>
    <row r="416">
      <c r="A416" s="16"/>
    </row>
    <row r="417">
      <c r="A417" s="16"/>
    </row>
    <row r="418">
      <c r="A418" s="16"/>
    </row>
    <row r="419">
      <c r="A419" s="16"/>
    </row>
    <row r="420">
      <c r="A420" s="16"/>
    </row>
    <row r="421">
      <c r="A421" s="16"/>
    </row>
    <row r="422">
      <c r="A422" s="16"/>
    </row>
    <row r="423">
      <c r="A423" s="16"/>
    </row>
    <row r="424">
      <c r="A424" s="16"/>
    </row>
    <row r="425">
      <c r="A425" s="16"/>
    </row>
    <row r="426">
      <c r="A426" s="16"/>
    </row>
    <row r="427">
      <c r="A427" s="16"/>
    </row>
    <row r="428">
      <c r="A428" s="16"/>
    </row>
    <row r="429">
      <c r="A429" s="16"/>
    </row>
    <row r="430">
      <c r="A430" s="16"/>
    </row>
    <row r="431">
      <c r="A431" s="16"/>
    </row>
    <row r="432">
      <c r="A432" s="16"/>
    </row>
    <row r="433">
      <c r="A433" s="16"/>
    </row>
    <row r="434">
      <c r="A434" s="16"/>
    </row>
    <row r="435">
      <c r="A435" s="16"/>
    </row>
    <row r="436">
      <c r="A436" s="16"/>
    </row>
    <row r="437">
      <c r="A437" s="16"/>
    </row>
    <row r="438">
      <c r="A438" s="16"/>
    </row>
    <row r="439">
      <c r="A439" s="16"/>
    </row>
    <row r="440">
      <c r="A440" s="16"/>
    </row>
    <row r="441">
      <c r="A441" s="16"/>
    </row>
    <row r="442">
      <c r="A442" s="16"/>
    </row>
    <row r="443">
      <c r="A443" s="16"/>
    </row>
    <row r="444">
      <c r="A444" s="16"/>
    </row>
    <row r="445">
      <c r="A445" s="16"/>
    </row>
    <row r="446">
      <c r="A446" s="16"/>
    </row>
    <row r="447">
      <c r="A447" s="16"/>
    </row>
    <row r="448">
      <c r="A448" s="16"/>
    </row>
    <row r="449">
      <c r="A449" s="16"/>
    </row>
    <row r="450">
      <c r="A450" s="16"/>
    </row>
    <row r="451">
      <c r="A451" s="16"/>
    </row>
    <row r="452">
      <c r="A452" s="16"/>
    </row>
    <row r="453">
      <c r="A453" s="16"/>
    </row>
    <row r="454">
      <c r="A454" s="16"/>
    </row>
    <row r="455">
      <c r="A455" s="16"/>
    </row>
    <row r="456">
      <c r="A456" s="16"/>
    </row>
    <row r="457">
      <c r="A457" s="16"/>
    </row>
    <row r="458">
      <c r="A458" s="16"/>
    </row>
    <row r="459">
      <c r="A459" s="16"/>
    </row>
    <row r="460">
      <c r="A460" s="16"/>
    </row>
    <row r="461">
      <c r="A461" s="16"/>
    </row>
    <row r="462">
      <c r="A462" s="16"/>
    </row>
    <row r="463">
      <c r="A463" s="16"/>
    </row>
    <row r="464">
      <c r="A464" s="16"/>
    </row>
    <row r="465">
      <c r="A465" s="16"/>
    </row>
    <row r="466">
      <c r="A466" s="16"/>
    </row>
    <row r="467">
      <c r="A467" s="16"/>
    </row>
    <row r="468">
      <c r="A468" s="16"/>
    </row>
    <row r="469">
      <c r="A469" s="16"/>
    </row>
    <row r="470">
      <c r="A470" s="16"/>
    </row>
    <row r="471">
      <c r="A471" s="16"/>
    </row>
    <row r="472">
      <c r="A472" s="16"/>
    </row>
    <row r="473">
      <c r="A473" s="16"/>
    </row>
    <row r="474">
      <c r="A474" s="16"/>
    </row>
    <row r="475">
      <c r="A475" s="16"/>
    </row>
    <row r="476">
      <c r="A476" s="16"/>
    </row>
    <row r="477">
      <c r="A477" s="16"/>
    </row>
    <row r="478">
      <c r="A478" s="16"/>
    </row>
    <row r="479">
      <c r="A479" s="16"/>
    </row>
    <row r="480">
      <c r="A480" s="16"/>
    </row>
    <row r="481">
      <c r="A481" s="16"/>
    </row>
    <row r="482">
      <c r="A482" s="16"/>
    </row>
    <row r="483">
      <c r="A483" s="16"/>
    </row>
    <row r="484">
      <c r="A484" s="16"/>
    </row>
    <row r="485">
      <c r="A485" s="16"/>
    </row>
    <row r="486">
      <c r="A486" s="16"/>
    </row>
    <row r="487">
      <c r="A487" s="16"/>
    </row>
    <row r="488">
      <c r="A488" s="16"/>
    </row>
    <row r="489">
      <c r="A489" s="16"/>
    </row>
    <row r="490">
      <c r="A490" s="16"/>
    </row>
    <row r="491">
      <c r="A491" s="16"/>
    </row>
    <row r="492">
      <c r="A492" s="16"/>
    </row>
    <row r="493">
      <c r="A493" s="16"/>
    </row>
    <row r="494">
      <c r="A494" s="16"/>
    </row>
    <row r="495">
      <c r="A495" s="16"/>
    </row>
    <row r="496">
      <c r="A496" s="16"/>
    </row>
    <row r="497">
      <c r="A497" s="16"/>
    </row>
    <row r="498">
      <c r="A498" s="16"/>
    </row>
    <row r="499">
      <c r="A499" s="16"/>
    </row>
    <row r="500">
      <c r="A500" s="16"/>
    </row>
    <row r="501">
      <c r="A501" s="16"/>
    </row>
    <row r="502">
      <c r="A502" s="16"/>
    </row>
    <row r="503">
      <c r="A503" s="16"/>
    </row>
    <row r="504">
      <c r="A504" s="16"/>
    </row>
    <row r="505">
      <c r="A505" s="16"/>
    </row>
    <row r="506">
      <c r="A506" s="16"/>
    </row>
    <row r="507">
      <c r="A507" s="16"/>
    </row>
    <row r="508">
      <c r="A508" s="16"/>
    </row>
    <row r="509">
      <c r="A509" s="16"/>
    </row>
    <row r="510">
      <c r="A510" s="16"/>
    </row>
    <row r="511">
      <c r="A511" s="16"/>
    </row>
    <row r="512">
      <c r="A512" s="16"/>
    </row>
    <row r="513">
      <c r="A513" s="16"/>
    </row>
    <row r="514">
      <c r="A514" s="16"/>
    </row>
    <row r="515">
      <c r="A515" s="16"/>
    </row>
    <row r="516">
      <c r="A516" s="16"/>
    </row>
    <row r="517">
      <c r="A517" s="16"/>
    </row>
    <row r="518">
      <c r="A518" s="16"/>
    </row>
    <row r="519">
      <c r="A519" s="16"/>
    </row>
    <row r="520">
      <c r="A520" s="16"/>
    </row>
    <row r="521">
      <c r="A521" s="16"/>
    </row>
    <row r="522">
      <c r="A522" s="16"/>
    </row>
    <row r="523">
      <c r="A523" s="16"/>
    </row>
    <row r="524">
      <c r="A524" s="16"/>
    </row>
    <row r="525">
      <c r="A525" s="16"/>
    </row>
    <row r="526">
      <c r="A526" s="16"/>
    </row>
    <row r="527">
      <c r="A527" s="16"/>
    </row>
    <row r="528">
      <c r="A528" s="16"/>
    </row>
    <row r="529">
      <c r="A529" s="16"/>
    </row>
    <row r="530">
      <c r="A530" s="16"/>
    </row>
    <row r="531">
      <c r="A531" s="16"/>
    </row>
    <row r="532">
      <c r="A532" s="16"/>
    </row>
    <row r="533">
      <c r="A533" s="16"/>
    </row>
    <row r="534">
      <c r="A534" s="16"/>
    </row>
    <row r="535">
      <c r="A535" s="16"/>
    </row>
    <row r="536">
      <c r="A536" s="16"/>
    </row>
    <row r="537">
      <c r="A537" s="16"/>
    </row>
    <row r="538">
      <c r="A538" s="16"/>
    </row>
    <row r="539">
      <c r="A539" s="16"/>
    </row>
    <row r="540">
      <c r="A540" s="16"/>
    </row>
    <row r="541">
      <c r="A541" s="16"/>
    </row>
    <row r="542">
      <c r="A542" s="16"/>
    </row>
    <row r="543">
      <c r="A543" s="16"/>
    </row>
    <row r="544">
      <c r="A544" s="16"/>
    </row>
    <row r="545">
      <c r="A545" s="16"/>
    </row>
    <row r="546">
      <c r="A546" s="16"/>
    </row>
    <row r="547">
      <c r="A547" s="16"/>
    </row>
    <row r="548">
      <c r="A548" s="16"/>
    </row>
    <row r="549">
      <c r="A549" s="16"/>
    </row>
    <row r="550">
      <c r="A550" s="16"/>
    </row>
    <row r="551">
      <c r="A551" s="16"/>
    </row>
    <row r="552">
      <c r="A552" s="16"/>
    </row>
    <row r="553">
      <c r="A553" s="16"/>
    </row>
    <row r="554">
      <c r="A554" s="16"/>
    </row>
    <row r="555">
      <c r="A555" s="16"/>
    </row>
    <row r="556">
      <c r="A556" s="16"/>
    </row>
    <row r="557">
      <c r="A557" s="16"/>
    </row>
    <row r="558">
      <c r="A558" s="16"/>
    </row>
    <row r="559">
      <c r="A559" s="16"/>
    </row>
    <row r="560">
      <c r="A560" s="16"/>
    </row>
    <row r="561">
      <c r="A561" s="16"/>
    </row>
    <row r="562">
      <c r="A562" s="16"/>
    </row>
    <row r="563">
      <c r="A563" s="16"/>
    </row>
    <row r="564">
      <c r="A564" s="16"/>
    </row>
    <row r="565">
      <c r="A565" s="16"/>
    </row>
    <row r="566">
      <c r="A566" s="16"/>
    </row>
    <row r="567">
      <c r="A567" s="16"/>
    </row>
    <row r="568">
      <c r="A568" s="16"/>
    </row>
    <row r="569">
      <c r="A569" s="16"/>
    </row>
    <row r="570">
      <c r="A570" s="16"/>
    </row>
    <row r="571">
      <c r="A571" s="16"/>
    </row>
    <row r="572">
      <c r="A572" s="16"/>
    </row>
    <row r="573">
      <c r="A573" s="16"/>
    </row>
    <row r="574">
      <c r="A574" s="16"/>
    </row>
    <row r="575">
      <c r="A575" s="16"/>
    </row>
    <row r="576">
      <c r="A576" s="16"/>
    </row>
    <row r="577">
      <c r="A577" s="16"/>
    </row>
    <row r="578">
      <c r="A578" s="16"/>
    </row>
    <row r="579">
      <c r="A579" s="16"/>
    </row>
    <row r="580">
      <c r="A580" s="16"/>
    </row>
    <row r="581">
      <c r="A581" s="16"/>
    </row>
    <row r="582">
      <c r="A582" s="16"/>
    </row>
    <row r="583">
      <c r="A583" s="16"/>
    </row>
    <row r="584">
      <c r="A584" s="16"/>
    </row>
    <row r="585">
      <c r="A585" s="16"/>
    </row>
    <row r="586">
      <c r="A586" s="16"/>
    </row>
    <row r="587">
      <c r="A587" s="16"/>
    </row>
    <row r="588">
      <c r="A588" s="16"/>
    </row>
    <row r="589">
      <c r="A589" s="16"/>
    </row>
    <row r="590">
      <c r="A590" s="16"/>
    </row>
    <row r="591">
      <c r="A591" s="16"/>
    </row>
    <row r="592">
      <c r="A592" s="16"/>
    </row>
    <row r="593">
      <c r="A593" s="16"/>
    </row>
    <row r="594">
      <c r="A594" s="16"/>
    </row>
    <row r="595">
      <c r="A595" s="16"/>
    </row>
    <row r="596">
      <c r="A596" s="16"/>
    </row>
    <row r="597">
      <c r="A597" s="16"/>
    </row>
    <row r="598">
      <c r="A598" s="16"/>
    </row>
    <row r="599">
      <c r="A599" s="16"/>
    </row>
    <row r="600">
      <c r="A600" s="16"/>
    </row>
    <row r="601">
      <c r="A601" s="16"/>
    </row>
    <row r="602">
      <c r="A602" s="16"/>
    </row>
    <row r="603">
      <c r="A603" s="16"/>
    </row>
    <row r="604">
      <c r="A604" s="16"/>
    </row>
    <row r="605">
      <c r="A605" s="16"/>
    </row>
    <row r="606">
      <c r="A606" s="16"/>
    </row>
    <row r="607">
      <c r="A607" s="16"/>
    </row>
    <row r="608">
      <c r="A608" s="16"/>
    </row>
    <row r="609">
      <c r="A609" s="16"/>
    </row>
    <row r="610">
      <c r="A610" s="16"/>
    </row>
    <row r="611">
      <c r="A611" s="16"/>
    </row>
    <row r="612">
      <c r="A612" s="16"/>
    </row>
    <row r="613">
      <c r="A613" s="16"/>
    </row>
    <row r="614">
      <c r="A614" s="16"/>
    </row>
    <row r="615">
      <c r="A615" s="16"/>
    </row>
    <row r="616">
      <c r="A616" s="16"/>
    </row>
    <row r="617">
      <c r="A617" s="16"/>
    </row>
    <row r="618">
      <c r="A618" s="16"/>
    </row>
    <row r="619">
      <c r="A619" s="16"/>
    </row>
    <row r="620">
      <c r="A620" s="16"/>
    </row>
    <row r="621">
      <c r="A621" s="16"/>
    </row>
    <row r="622">
      <c r="A622" s="16"/>
    </row>
    <row r="623">
      <c r="A623" s="16"/>
    </row>
    <row r="624">
      <c r="A624" s="16"/>
    </row>
    <row r="625">
      <c r="A625" s="16"/>
    </row>
    <row r="626">
      <c r="A626" s="16"/>
    </row>
    <row r="627">
      <c r="A627" s="16"/>
    </row>
    <row r="628">
      <c r="A628" s="16"/>
    </row>
    <row r="629">
      <c r="A629" s="16"/>
    </row>
    <row r="630">
      <c r="A630" s="16"/>
    </row>
    <row r="631">
      <c r="A631" s="16"/>
    </row>
    <row r="632">
      <c r="A632" s="16"/>
    </row>
    <row r="633">
      <c r="A633" s="16"/>
    </row>
    <row r="634">
      <c r="A634" s="16"/>
    </row>
    <row r="635">
      <c r="A635" s="16"/>
    </row>
    <row r="636">
      <c r="A636" s="16"/>
    </row>
    <row r="637">
      <c r="A637" s="16"/>
    </row>
    <row r="638">
      <c r="A638" s="16"/>
    </row>
    <row r="639">
      <c r="A639" s="16"/>
    </row>
    <row r="640">
      <c r="A640" s="16"/>
    </row>
    <row r="641">
      <c r="A641" s="16"/>
    </row>
    <row r="642">
      <c r="A642" s="16"/>
    </row>
    <row r="643">
      <c r="A643" s="16"/>
    </row>
    <row r="644">
      <c r="A644" s="16"/>
    </row>
    <row r="645">
      <c r="A645" s="16"/>
    </row>
    <row r="646">
      <c r="A646" s="16"/>
    </row>
    <row r="647">
      <c r="A647" s="16"/>
    </row>
    <row r="648">
      <c r="A648" s="16"/>
    </row>
    <row r="649">
      <c r="A649" s="16"/>
    </row>
    <row r="650">
      <c r="A650" s="16"/>
    </row>
    <row r="651">
      <c r="A651" s="16"/>
    </row>
    <row r="652">
      <c r="A652" s="16"/>
    </row>
    <row r="653">
      <c r="A653" s="16"/>
    </row>
    <row r="654">
      <c r="A654" s="16"/>
    </row>
    <row r="655">
      <c r="A655" s="16"/>
    </row>
    <row r="656">
      <c r="A656" s="16"/>
    </row>
    <row r="657">
      <c r="A657" s="16"/>
    </row>
    <row r="658">
      <c r="A658" s="16"/>
    </row>
    <row r="659">
      <c r="A659" s="16"/>
    </row>
    <row r="660">
      <c r="A660" s="16"/>
    </row>
    <row r="661">
      <c r="A661" s="16"/>
    </row>
    <row r="662">
      <c r="A662" s="16"/>
    </row>
    <row r="663">
      <c r="A663" s="16"/>
    </row>
    <row r="664">
      <c r="A664" s="16"/>
    </row>
    <row r="665">
      <c r="A665" s="16"/>
    </row>
    <row r="666">
      <c r="A666" s="16"/>
    </row>
    <row r="667">
      <c r="A667" s="16"/>
    </row>
    <row r="668">
      <c r="A668" s="16"/>
    </row>
    <row r="669">
      <c r="A669" s="16"/>
    </row>
    <row r="670">
      <c r="A670" s="16"/>
    </row>
    <row r="671">
      <c r="A671" s="16"/>
    </row>
    <row r="672">
      <c r="A672" s="16"/>
    </row>
    <row r="673">
      <c r="A673" s="16"/>
    </row>
    <row r="674">
      <c r="A674" s="16"/>
    </row>
    <row r="675">
      <c r="A675" s="16"/>
    </row>
    <row r="676">
      <c r="A676" s="16"/>
    </row>
    <row r="677">
      <c r="A677" s="16"/>
    </row>
    <row r="678">
      <c r="A678" s="16"/>
    </row>
    <row r="679">
      <c r="A679" s="16"/>
    </row>
    <row r="680">
      <c r="A680" s="16"/>
    </row>
    <row r="681">
      <c r="A681" s="16"/>
    </row>
    <row r="682">
      <c r="A682" s="16"/>
    </row>
    <row r="683">
      <c r="A683" s="16"/>
    </row>
    <row r="684">
      <c r="A684" s="16"/>
    </row>
    <row r="685">
      <c r="A685" s="16"/>
    </row>
    <row r="686">
      <c r="A686" s="16"/>
    </row>
    <row r="687">
      <c r="A687" s="16"/>
    </row>
    <row r="688">
      <c r="A688" s="16"/>
    </row>
    <row r="689">
      <c r="A689" s="16"/>
    </row>
    <row r="690">
      <c r="A690" s="16"/>
    </row>
    <row r="691">
      <c r="A691" s="16"/>
    </row>
    <row r="692">
      <c r="A692" s="16"/>
    </row>
    <row r="693">
      <c r="A693" s="16"/>
    </row>
    <row r="694">
      <c r="A694" s="16"/>
    </row>
    <row r="695">
      <c r="A695" s="16"/>
    </row>
    <row r="696">
      <c r="A696" s="16"/>
    </row>
    <row r="697">
      <c r="A697" s="16"/>
    </row>
    <row r="698">
      <c r="A698" s="16"/>
    </row>
    <row r="699">
      <c r="A699" s="16"/>
    </row>
    <row r="700">
      <c r="A700" s="16"/>
    </row>
    <row r="701">
      <c r="A701" s="16"/>
    </row>
    <row r="702">
      <c r="A702" s="16"/>
    </row>
    <row r="703">
      <c r="A703" s="16"/>
    </row>
    <row r="704">
      <c r="A704" s="16"/>
    </row>
    <row r="705">
      <c r="A705" s="16"/>
    </row>
    <row r="706">
      <c r="A706" s="16"/>
    </row>
    <row r="707">
      <c r="A707" s="16"/>
    </row>
    <row r="708">
      <c r="A708" s="16"/>
    </row>
    <row r="709">
      <c r="A709" s="16"/>
    </row>
    <row r="710">
      <c r="A710" s="16"/>
    </row>
    <row r="711">
      <c r="A711" s="16"/>
    </row>
    <row r="712">
      <c r="A712" s="16"/>
    </row>
    <row r="713">
      <c r="A713" s="16"/>
    </row>
    <row r="714">
      <c r="A714" s="16"/>
    </row>
    <row r="715">
      <c r="A715" s="16"/>
    </row>
    <row r="716">
      <c r="A716" s="16"/>
    </row>
    <row r="717">
      <c r="A717" s="16"/>
    </row>
    <row r="718">
      <c r="A718" s="16"/>
    </row>
    <row r="719">
      <c r="A719" s="16"/>
    </row>
    <row r="720">
      <c r="A720" s="16"/>
    </row>
    <row r="721">
      <c r="A721" s="16"/>
    </row>
    <row r="722">
      <c r="A722" s="16"/>
    </row>
    <row r="723">
      <c r="A723" s="16"/>
    </row>
    <row r="724">
      <c r="A724" s="16"/>
    </row>
    <row r="725">
      <c r="A725" s="16"/>
    </row>
    <row r="726">
      <c r="A726" s="16"/>
    </row>
    <row r="727">
      <c r="A727" s="16"/>
    </row>
    <row r="728">
      <c r="A728" s="16"/>
    </row>
    <row r="729">
      <c r="A729" s="16"/>
    </row>
    <row r="730">
      <c r="A730" s="16"/>
    </row>
    <row r="731">
      <c r="A731" s="16"/>
    </row>
    <row r="732">
      <c r="A732" s="16"/>
    </row>
    <row r="733">
      <c r="A733" s="16"/>
    </row>
    <row r="734">
      <c r="A734" s="16"/>
    </row>
    <row r="735">
      <c r="A735" s="16"/>
    </row>
    <row r="736">
      <c r="A736" s="16"/>
    </row>
    <row r="737">
      <c r="A737" s="16"/>
    </row>
    <row r="738">
      <c r="A738" s="16"/>
    </row>
    <row r="739">
      <c r="A739" s="16"/>
    </row>
    <row r="740">
      <c r="A740" s="16"/>
    </row>
    <row r="741">
      <c r="A741" s="16"/>
    </row>
    <row r="742">
      <c r="A742" s="16"/>
    </row>
    <row r="743">
      <c r="A743" s="16"/>
    </row>
    <row r="744">
      <c r="A744" s="16"/>
    </row>
    <row r="745">
      <c r="A745" s="16"/>
    </row>
    <row r="746">
      <c r="A746" s="16"/>
    </row>
    <row r="747">
      <c r="A747" s="16"/>
    </row>
    <row r="748">
      <c r="A748" s="16"/>
    </row>
    <row r="749">
      <c r="A749" s="16"/>
    </row>
    <row r="750">
      <c r="A750" s="16"/>
    </row>
    <row r="751">
      <c r="A751" s="16"/>
    </row>
    <row r="752">
      <c r="A752" s="16"/>
    </row>
    <row r="753">
      <c r="A753" s="16"/>
    </row>
    <row r="754">
      <c r="A754" s="16"/>
    </row>
    <row r="755">
      <c r="A755" s="16"/>
    </row>
    <row r="756">
      <c r="A756" s="16"/>
    </row>
    <row r="757">
      <c r="A757" s="16"/>
    </row>
    <row r="758">
      <c r="A758" s="16"/>
    </row>
    <row r="759">
      <c r="A759" s="16"/>
    </row>
    <row r="760">
      <c r="A760" s="16"/>
    </row>
    <row r="761">
      <c r="A761" s="16"/>
    </row>
    <row r="762">
      <c r="A762" s="16"/>
    </row>
    <row r="763">
      <c r="A763" s="16"/>
    </row>
    <row r="764">
      <c r="A764" s="16"/>
    </row>
    <row r="765">
      <c r="A765" s="16"/>
    </row>
    <row r="766">
      <c r="A766" s="16"/>
    </row>
    <row r="767">
      <c r="A767" s="16"/>
    </row>
    <row r="768">
      <c r="A768" s="16"/>
    </row>
    <row r="769">
      <c r="A769" s="16"/>
    </row>
    <row r="770">
      <c r="A770" s="16"/>
    </row>
    <row r="771">
      <c r="A771" s="16"/>
    </row>
    <row r="772">
      <c r="A772" s="16"/>
    </row>
    <row r="773">
      <c r="A773" s="16"/>
    </row>
    <row r="774">
      <c r="A774" s="16"/>
    </row>
    <row r="775">
      <c r="A775" s="16"/>
    </row>
    <row r="776">
      <c r="A776" s="16"/>
    </row>
    <row r="777">
      <c r="A777" s="16"/>
    </row>
    <row r="778">
      <c r="A778" s="16"/>
    </row>
    <row r="779">
      <c r="A779" s="16"/>
    </row>
    <row r="780">
      <c r="A780" s="16"/>
    </row>
    <row r="781">
      <c r="A781" s="16"/>
    </row>
    <row r="782">
      <c r="A782" s="16"/>
    </row>
    <row r="783">
      <c r="A783" s="16"/>
    </row>
    <row r="784">
      <c r="A784" s="16"/>
    </row>
    <row r="785">
      <c r="A785" s="16"/>
    </row>
    <row r="786">
      <c r="A786" s="16"/>
    </row>
    <row r="787">
      <c r="A787" s="16"/>
    </row>
    <row r="788">
      <c r="A788" s="16"/>
    </row>
    <row r="789">
      <c r="A789" s="16"/>
    </row>
    <row r="790">
      <c r="A790" s="16"/>
    </row>
    <row r="791">
      <c r="A791" s="16"/>
    </row>
    <row r="792">
      <c r="A792" s="16"/>
    </row>
    <row r="793">
      <c r="A793" s="16"/>
    </row>
    <row r="794">
      <c r="A794" s="16"/>
    </row>
    <row r="795">
      <c r="A795" s="16"/>
    </row>
    <row r="796">
      <c r="A796" s="16"/>
    </row>
    <row r="797">
      <c r="A797" s="16"/>
    </row>
    <row r="798">
      <c r="A798" s="16"/>
    </row>
    <row r="799">
      <c r="A799" s="16"/>
    </row>
    <row r="800">
      <c r="A800" s="16"/>
    </row>
    <row r="801">
      <c r="A801" s="16"/>
    </row>
    <row r="802">
      <c r="A802" s="16"/>
    </row>
    <row r="803">
      <c r="A803" s="16"/>
    </row>
    <row r="804">
      <c r="A804" s="16"/>
    </row>
    <row r="805">
      <c r="A805" s="16"/>
    </row>
    <row r="806">
      <c r="A806" s="16"/>
    </row>
    <row r="807">
      <c r="A807" s="16"/>
    </row>
    <row r="808">
      <c r="A808" s="16"/>
    </row>
    <row r="809">
      <c r="A809" s="16"/>
    </row>
    <row r="810">
      <c r="A810" s="16"/>
    </row>
    <row r="811">
      <c r="A811" s="16"/>
    </row>
    <row r="812">
      <c r="A812" s="16"/>
    </row>
    <row r="813">
      <c r="A813" s="16"/>
    </row>
    <row r="814">
      <c r="A814" s="16"/>
    </row>
    <row r="815">
      <c r="A815" s="16"/>
    </row>
    <row r="816">
      <c r="A816" s="16"/>
    </row>
    <row r="817">
      <c r="A817" s="16"/>
    </row>
    <row r="818">
      <c r="A818" s="16"/>
    </row>
    <row r="819">
      <c r="A819" s="16"/>
    </row>
    <row r="820">
      <c r="A820" s="16"/>
    </row>
    <row r="821">
      <c r="A821" s="16"/>
    </row>
    <row r="822">
      <c r="A822" s="16"/>
    </row>
    <row r="823">
      <c r="A823" s="16"/>
    </row>
    <row r="824">
      <c r="A824" s="16"/>
    </row>
    <row r="825">
      <c r="A825" s="16"/>
    </row>
    <row r="826">
      <c r="A826" s="16"/>
    </row>
    <row r="827">
      <c r="A827" s="16"/>
    </row>
    <row r="828">
      <c r="A828" s="16"/>
    </row>
    <row r="829">
      <c r="A829" s="16"/>
    </row>
    <row r="830">
      <c r="A830" s="16"/>
    </row>
    <row r="831">
      <c r="A831" s="16"/>
    </row>
    <row r="832">
      <c r="A832" s="16"/>
    </row>
    <row r="833">
      <c r="A833" s="16"/>
    </row>
    <row r="834">
      <c r="A834" s="16"/>
    </row>
    <row r="835">
      <c r="A835" s="16"/>
    </row>
    <row r="836">
      <c r="A836" s="16"/>
    </row>
    <row r="837">
      <c r="A837" s="16"/>
    </row>
    <row r="838">
      <c r="A838" s="16"/>
    </row>
    <row r="839">
      <c r="A839" s="16"/>
    </row>
    <row r="840">
      <c r="A840" s="16"/>
    </row>
    <row r="841">
      <c r="A841" s="16"/>
    </row>
    <row r="842">
      <c r="A842" s="16"/>
    </row>
    <row r="843">
      <c r="A843" s="16"/>
    </row>
    <row r="844">
      <c r="A844" s="16"/>
    </row>
    <row r="845">
      <c r="A845" s="16"/>
    </row>
    <row r="846">
      <c r="A846" s="16"/>
    </row>
    <row r="847">
      <c r="A847" s="16"/>
    </row>
    <row r="848">
      <c r="A848" s="16"/>
    </row>
    <row r="849">
      <c r="A849" s="16"/>
    </row>
    <row r="850">
      <c r="A850" s="16"/>
    </row>
    <row r="851">
      <c r="A851" s="16"/>
    </row>
    <row r="852">
      <c r="A852" s="16"/>
    </row>
    <row r="853">
      <c r="A853" s="16"/>
    </row>
    <row r="854">
      <c r="A854" s="16"/>
    </row>
    <row r="855">
      <c r="A855" s="16"/>
    </row>
    <row r="856">
      <c r="A856" s="16"/>
    </row>
    <row r="857">
      <c r="A857" s="16"/>
    </row>
    <row r="858">
      <c r="A858" s="16"/>
    </row>
    <row r="859">
      <c r="A859" s="16"/>
    </row>
    <row r="860">
      <c r="A860" s="16"/>
    </row>
    <row r="861">
      <c r="A861" s="16"/>
    </row>
    <row r="862">
      <c r="A862" s="16"/>
    </row>
    <row r="863">
      <c r="A863" s="16"/>
    </row>
    <row r="864">
      <c r="A864" s="16"/>
    </row>
    <row r="865">
      <c r="A865" s="16"/>
    </row>
    <row r="866">
      <c r="A866" s="16"/>
    </row>
    <row r="867">
      <c r="A867" s="16"/>
    </row>
    <row r="868">
      <c r="A868" s="16"/>
    </row>
    <row r="869">
      <c r="A869" s="16"/>
    </row>
    <row r="870">
      <c r="A870" s="16"/>
    </row>
    <row r="871">
      <c r="A871" s="16"/>
    </row>
    <row r="872">
      <c r="A872" s="16"/>
    </row>
    <row r="873">
      <c r="A873" s="16"/>
    </row>
    <row r="874">
      <c r="A874" s="16"/>
    </row>
    <row r="875">
      <c r="A875" s="16"/>
    </row>
    <row r="876">
      <c r="A876" s="16"/>
    </row>
    <row r="877">
      <c r="A877" s="16"/>
    </row>
    <row r="878">
      <c r="A878" s="16"/>
    </row>
    <row r="879">
      <c r="A879" s="16"/>
    </row>
    <row r="880">
      <c r="A880" s="16"/>
    </row>
    <row r="881">
      <c r="A881" s="16"/>
    </row>
    <row r="882">
      <c r="A882" s="16"/>
    </row>
    <row r="883">
      <c r="A883" s="16"/>
    </row>
    <row r="884">
      <c r="A884" s="16"/>
    </row>
    <row r="885">
      <c r="A885" s="16"/>
    </row>
    <row r="886">
      <c r="A886" s="16"/>
    </row>
    <row r="887">
      <c r="A887" s="16"/>
    </row>
    <row r="888">
      <c r="A888" s="16"/>
    </row>
    <row r="889">
      <c r="A889" s="16"/>
    </row>
    <row r="890">
      <c r="A890" s="16"/>
    </row>
    <row r="891">
      <c r="A891" s="16"/>
    </row>
    <row r="892">
      <c r="A892" s="16"/>
    </row>
    <row r="893">
      <c r="A893" s="16"/>
    </row>
    <row r="894">
      <c r="A894" s="16"/>
    </row>
    <row r="895">
      <c r="A895" s="16"/>
    </row>
    <row r="896">
      <c r="A896" s="16"/>
    </row>
    <row r="897">
      <c r="A897" s="16"/>
    </row>
    <row r="898">
      <c r="A898" s="16"/>
    </row>
    <row r="899">
      <c r="A899" s="16"/>
    </row>
    <row r="900">
      <c r="A900" s="16"/>
    </row>
    <row r="901">
      <c r="A901" s="16"/>
    </row>
    <row r="902">
      <c r="A902" s="16"/>
    </row>
    <row r="903">
      <c r="A903" s="16"/>
    </row>
    <row r="904">
      <c r="A904" s="16"/>
    </row>
    <row r="905">
      <c r="A905" s="16"/>
    </row>
    <row r="906">
      <c r="A906" s="16"/>
    </row>
    <row r="907">
      <c r="A907" s="16"/>
    </row>
    <row r="908">
      <c r="A908" s="16"/>
    </row>
    <row r="909">
      <c r="A909" s="16"/>
    </row>
    <row r="910">
      <c r="A910" s="16"/>
    </row>
    <row r="911">
      <c r="A911" s="16"/>
    </row>
    <row r="912">
      <c r="A912" s="16"/>
    </row>
    <row r="913">
      <c r="A913" s="16"/>
    </row>
    <row r="914">
      <c r="A914" s="16"/>
    </row>
    <row r="915">
      <c r="A915" s="16"/>
    </row>
    <row r="916">
      <c r="A916" s="16"/>
    </row>
    <row r="917">
      <c r="A917" s="16"/>
    </row>
    <row r="918">
      <c r="A918" s="16"/>
    </row>
    <row r="919">
      <c r="A919" s="16"/>
    </row>
    <row r="920">
      <c r="A920" s="16"/>
    </row>
    <row r="921">
      <c r="A921" s="16"/>
    </row>
    <row r="922">
      <c r="A922" s="16"/>
    </row>
    <row r="923">
      <c r="A923" s="16"/>
    </row>
    <row r="924">
      <c r="A924" s="16"/>
    </row>
    <row r="925">
      <c r="A925" s="16"/>
    </row>
    <row r="926">
      <c r="A926" s="16"/>
    </row>
    <row r="927">
      <c r="A927" s="16"/>
    </row>
    <row r="928">
      <c r="A928" s="16"/>
    </row>
    <row r="929">
      <c r="A929" s="16"/>
    </row>
    <row r="930">
      <c r="A930" s="16"/>
    </row>
    <row r="931">
      <c r="A931" s="16"/>
    </row>
    <row r="932">
      <c r="A932" s="16"/>
    </row>
    <row r="933">
      <c r="A933" s="16"/>
    </row>
    <row r="934">
      <c r="A934" s="16"/>
    </row>
    <row r="935">
      <c r="A935" s="16"/>
    </row>
    <row r="936">
      <c r="A936" s="16"/>
    </row>
    <row r="937">
      <c r="A937" s="16"/>
    </row>
    <row r="938">
      <c r="A938" s="16"/>
    </row>
    <row r="939">
      <c r="A939" s="16"/>
    </row>
    <row r="940">
      <c r="A940" s="16"/>
    </row>
    <row r="941">
      <c r="A941" s="16"/>
    </row>
    <row r="942">
      <c r="A942" s="16"/>
    </row>
    <row r="943">
      <c r="A943" s="16"/>
    </row>
    <row r="944">
      <c r="A944" s="16"/>
    </row>
    <row r="945">
      <c r="A945" s="16"/>
    </row>
    <row r="946">
      <c r="A946" s="16"/>
    </row>
    <row r="947">
      <c r="A947" s="16"/>
    </row>
    <row r="948">
      <c r="A948" s="16"/>
    </row>
    <row r="949">
      <c r="A949" s="16"/>
    </row>
    <row r="950">
      <c r="A950" s="16"/>
    </row>
    <row r="951">
      <c r="A951" s="16"/>
    </row>
    <row r="952">
      <c r="A952" s="16"/>
    </row>
    <row r="953">
      <c r="A953" s="16"/>
    </row>
    <row r="954">
      <c r="A954" s="16"/>
    </row>
    <row r="955">
      <c r="A955" s="16"/>
    </row>
    <row r="956">
      <c r="A956" s="16"/>
    </row>
    <row r="957">
      <c r="A957" s="16"/>
    </row>
    <row r="958">
      <c r="A958" s="16"/>
    </row>
    <row r="959">
      <c r="A959" s="16"/>
    </row>
    <row r="960">
      <c r="A960" s="16"/>
    </row>
    <row r="961">
      <c r="A961" s="16"/>
    </row>
    <row r="962">
      <c r="A962" s="16"/>
    </row>
    <row r="963">
      <c r="A963" s="16"/>
    </row>
    <row r="964">
      <c r="A964" s="16"/>
    </row>
    <row r="965">
      <c r="A965" s="16"/>
    </row>
    <row r="966">
      <c r="A966" s="16"/>
    </row>
    <row r="967">
      <c r="A967" s="16"/>
    </row>
    <row r="968">
      <c r="A968" s="16"/>
    </row>
    <row r="969">
      <c r="A969" s="16"/>
    </row>
    <row r="970">
      <c r="A970" s="16"/>
    </row>
    <row r="971">
      <c r="A971" s="16"/>
    </row>
    <row r="972">
      <c r="A972" s="16"/>
    </row>
    <row r="973">
      <c r="A973" s="16"/>
    </row>
    <row r="974">
      <c r="A974" s="16"/>
    </row>
    <row r="975">
      <c r="A975" s="16"/>
    </row>
    <row r="976">
      <c r="A976" s="16"/>
    </row>
    <row r="977">
      <c r="A977" s="16"/>
    </row>
    <row r="978">
      <c r="A978" s="16"/>
    </row>
    <row r="979">
      <c r="A979" s="16"/>
    </row>
    <row r="980">
      <c r="A980" s="16"/>
    </row>
    <row r="981">
      <c r="A981" s="16"/>
    </row>
    <row r="982">
      <c r="A982" s="16"/>
    </row>
    <row r="983">
      <c r="A983" s="16"/>
    </row>
    <row r="984">
      <c r="A984" s="16"/>
    </row>
    <row r="985">
      <c r="A985" s="16"/>
    </row>
    <row r="986">
      <c r="A986" s="16"/>
    </row>
    <row r="987">
      <c r="A987" s="16"/>
    </row>
    <row r="988">
      <c r="A988" s="16"/>
    </row>
    <row r="989">
      <c r="A989" s="16"/>
    </row>
    <row r="990">
      <c r="A990" s="16"/>
    </row>
    <row r="991">
      <c r="A991" s="16"/>
    </row>
    <row r="992">
      <c r="A992" s="16"/>
    </row>
    <row r="993">
      <c r="A993" s="16"/>
    </row>
    <row r="994">
      <c r="A994" s="16"/>
    </row>
    <row r="995">
      <c r="A995" s="16"/>
    </row>
    <row r="996">
      <c r="A996" s="16"/>
    </row>
    <row r="997">
      <c r="A997" s="16"/>
    </row>
    <row r="998">
      <c r="A998" s="16"/>
    </row>
    <row r="999">
      <c r="A999" s="16"/>
    </row>
    <row r="1000">
      <c r="A1000" s="16"/>
    </row>
    <row r="1001">
      <c r="A1001" s="16"/>
    </row>
  </sheetData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5"/>
    <col customWidth="1" min="2" max="2" width="20.25"/>
    <col customWidth="1" min="3" max="3" width="22.63"/>
    <col customWidth="1" min="4" max="8" width="9.75"/>
  </cols>
  <sheetData>
    <row r="2">
      <c r="A2" s="17" t="s">
        <v>303</v>
      </c>
    </row>
    <row r="3" ht="5.25" customHeight="1"/>
    <row r="4">
      <c r="A4" s="18" t="s">
        <v>0</v>
      </c>
      <c r="B4" s="18" t="s">
        <v>74</v>
      </c>
      <c r="C4" s="18" t="s">
        <v>1</v>
      </c>
      <c r="D4" s="18" t="s">
        <v>2</v>
      </c>
      <c r="E4" s="18" t="s">
        <v>3</v>
      </c>
      <c r="F4" s="18" t="s">
        <v>5</v>
      </c>
      <c r="G4" s="18" t="s">
        <v>6</v>
      </c>
      <c r="H4" s="18" t="s">
        <v>4</v>
      </c>
    </row>
    <row r="5">
      <c r="A5" s="6">
        <v>1.0</v>
      </c>
      <c r="B5" s="19" t="s">
        <v>76</v>
      </c>
      <c r="C5" s="19" t="s">
        <v>304</v>
      </c>
      <c r="D5" s="19">
        <v>77.6</v>
      </c>
      <c r="E5" s="19">
        <v>1.3</v>
      </c>
      <c r="F5" s="19">
        <v>1630.0</v>
      </c>
      <c r="G5" s="19">
        <v>27.0</v>
      </c>
      <c r="H5" s="19">
        <v>21.0</v>
      </c>
    </row>
    <row r="6">
      <c r="A6" s="19">
        <f t="shared" ref="A6:A9" si="1">A5+1</f>
        <v>2</v>
      </c>
      <c r="B6" s="19" t="s">
        <v>77</v>
      </c>
      <c r="C6" s="19" t="s">
        <v>305</v>
      </c>
      <c r="D6" s="19">
        <v>70.4</v>
      </c>
      <c r="E6" s="19">
        <v>1.8</v>
      </c>
      <c r="F6" s="19">
        <v>1830.0</v>
      </c>
      <c r="G6" s="19">
        <v>47.0</v>
      </c>
      <c r="H6" s="19">
        <v>26.0</v>
      </c>
    </row>
    <row r="7">
      <c r="A7" s="19">
        <f t="shared" si="1"/>
        <v>3</v>
      </c>
      <c r="B7" s="19" t="s">
        <v>78</v>
      </c>
      <c r="C7" s="19" t="s">
        <v>304</v>
      </c>
      <c r="D7" s="19">
        <v>69.0</v>
      </c>
      <c r="E7" s="19">
        <v>1.4</v>
      </c>
      <c r="F7" s="19">
        <v>1450.0</v>
      </c>
      <c r="G7" s="19">
        <v>29.0</v>
      </c>
      <c r="H7" s="19">
        <v>21.0</v>
      </c>
    </row>
    <row r="8">
      <c r="A8" s="19">
        <f t="shared" si="1"/>
        <v>4</v>
      </c>
      <c r="B8" s="19" t="s">
        <v>79</v>
      </c>
      <c r="C8" s="19" t="s">
        <v>306</v>
      </c>
      <c r="D8" s="19">
        <v>68.3</v>
      </c>
      <c r="E8" s="19">
        <v>1.5</v>
      </c>
      <c r="F8" s="19">
        <v>1640.0</v>
      </c>
      <c r="G8" s="19">
        <v>37.0</v>
      </c>
      <c r="H8" s="19">
        <v>24.0</v>
      </c>
    </row>
    <row r="9">
      <c r="A9" s="19">
        <f t="shared" si="1"/>
        <v>5</v>
      </c>
      <c r="B9" s="19" t="s">
        <v>80</v>
      </c>
      <c r="C9" s="19" t="s">
        <v>307</v>
      </c>
      <c r="D9" s="19">
        <v>66.4</v>
      </c>
      <c r="E9" s="19">
        <v>2.1</v>
      </c>
      <c r="F9" s="19">
        <v>1660.0</v>
      </c>
      <c r="G9" s="19">
        <v>52.0</v>
      </c>
      <c r="H9" s="19">
        <v>25.0</v>
      </c>
    </row>
    <row r="10">
      <c r="A10" s="6">
        <v>6.0</v>
      </c>
      <c r="B10" s="19" t="s">
        <v>81</v>
      </c>
      <c r="C10" s="19" t="s">
        <v>304</v>
      </c>
      <c r="D10" s="19">
        <v>63.8</v>
      </c>
      <c r="E10" s="19">
        <v>0.7</v>
      </c>
      <c r="F10" s="19">
        <v>1340.0</v>
      </c>
      <c r="G10" s="19">
        <v>15.0</v>
      </c>
      <c r="H10" s="19">
        <v>21.0</v>
      </c>
    </row>
    <row r="11">
      <c r="A11" s="6">
        <v>7.0</v>
      </c>
      <c r="B11" s="19" t="s">
        <v>82</v>
      </c>
      <c r="C11" s="19" t="s">
        <v>305</v>
      </c>
      <c r="D11" s="19">
        <v>63.8</v>
      </c>
      <c r="E11" s="19">
        <v>1.8</v>
      </c>
      <c r="F11" s="19">
        <v>1660.0</v>
      </c>
      <c r="G11" s="19">
        <v>48.0</v>
      </c>
      <c r="H11" s="19">
        <v>26.0</v>
      </c>
    </row>
    <row r="13">
      <c r="A13" s="17" t="s">
        <v>308</v>
      </c>
    </row>
    <row r="14" ht="5.25" customHeight="1"/>
    <row r="15">
      <c r="A15" s="2" t="s">
        <v>0</v>
      </c>
      <c r="B15" s="18" t="s">
        <v>74</v>
      </c>
      <c r="C15" s="18" t="s">
        <v>1</v>
      </c>
      <c r="D15" s="18" t="s">
        <v>2</v>
      </c>
      <c r="E15" s="18" t="s">
        <v>3</v>
      </c>
      <c r="F15" s="18" t="s">
        <v>5</v>
      </c>
      <c r="G15" s="18" t="s">
        <v>6</v>
      </c>
      <c r="H15" s="18" t="s">
        <v>4</v>
      </c>
    </row>
    <row r="16">
      <c r="A16" s="19">
        <f>8</f>
        <v>8</v>
      </c>
      <c r="B16" s="19" t="s">
        <v>83</v>
      </c>
      <c r="C16" s="19" t="s">
        <v>309</v>
      </c>
      <c r="D16" s="19">
        <v>79.2</v>
      </c>
      <c r="E16" s="19">
        <v>1.7</v>
      </c>
      <c r="F16" s="19">
        <v>2060.0</v>
      </c>
      <c r="G16" s="19">
        <v>45.0</v>
      </c>
      <c r="H16" s="19">
        <v>26.0</v>
      </c>
    </row>
    <row r="17">
      <c r="A17" s="19">
        <f t="shared" ref="A17:A22" si="2">A16+1</f>
        <v>9</v>
      </c>
      <c r="B17" s="19" t="s">
        <v>84</v>
      </c>
      <c r="C17" s="19" t="s">
        <v>310</v>
      </c>
      <c r="D17" s="19">
        <v>67.0</v>
      </c>
      <c r="E17" s="19">
        <v>2.1</v>
      </c>
      <c r="F17" s="19">
        <v>1810.0</v>
      </c>
      <c r="G17" s="19">
        <v>56.0</v>
      </c>
      <c r="H17" s="19">
        <v>27.0</v>
      </c>
    </row>
    <row r="18">
      <c r="A18" s="19">
        <f t="shared" si="2"/>
        <v>10</v>
      </c>
      <c r="B18" s="19" t="s">
        <v>85</v>
      </c>
      <c r="C18" s="19" t="s">
        <v>311</v>
      </c>
      <c r="D18" s="19">
        <v>65.8</v>
      </c>
      <c r="E18" s="19">
        <v>2.0</v>
      </c>
      <c r="F18" s="19">
        <v>1710.0</v>
      </c>
      <c r="G18" s="19">
        <v>51.0</v>
      </c>
      <c r="H18" s="19">
        <v>26.0</v>
      </c>
    </row>
    <row r="19">
      <c r="A19" s="19">
        <f t="shared" si="2"/>
        <v>11</v>
      </c>
      <c r="B19" s="19" t="s">
        <v>86</v>
      </c>
      <c r="C19" s="19" t="s">
        <v>312</v>
      </c>
      <c r="D19" s="19">
        <v>65.6</v>
      </c>
      <c r="E19" s="19">
        <v>2.3</v>
      </c>
      <c r="F19" s="19">
        <v>1770.0</v>
      </c>
      <c r="G19" s="19">
        <v>61.0</v>
      </c>
      <c r="H19" s="19">
        <v>27.0</v>
      </c>
    </row>
    <row r="20">
      <c r="A20" s="19">
        <f t="shared" si="2"/>
        <v>12</v>
      </c>
      <c r="B20" s="19" t="s">
        <v>87</v>
      </c>
      <c r="C20" s="19" t="s">
        <v>313</v>
      </c>
      <c r="D20" s="19">
        <v>65.0</v>
      </c>
      <c r="E20" s="19">
        <v>0.8</v>
      </c>
      <c r="F20" s="19">
        <v>1690.0</v>
      </c>
      <c r="G20" s="19">
        <v>21.0</v>
      </c>
      <c r="H20" s="19">
        <v>26.0</v>
      </c>
    </row>
    <row r="21">
      <c r="A21" s="19">
        <f t="shared" si="2"/>
        <v>13</v>
      </c>
      <c r="B21" s="19" t="s">
        <v>88</v>
      </c>
      <c r="C21" s="19" t="s">
        <v>314</v>
      </c>
      <c r="D21" s="19">
        <v>61.9</v>
      </c>
      <c r="E21" s="19">
        <v>1.8</v>
      </c>
      <c r="F21" s="19">
        <v>1610.0</v>
      </c>
      <c r="G21" s="19">
        <v>48.0</v>
      </c>
      <c r="H21" s="19">
        <v>26.0</v>
      </c>
    </row>
    <row r="22">
      <c r="A22" s="19">
        <f t="shared" si="2"/>
        <v>14</v>
      </c>
      <c r="B22" s="19" t="s">
        <v>89</v>
      </c>
      <c r="C22" s="19" t="s">
        <v>314</v>
      </c>
      <c r="D22" s="19">
        <v>60.0</v>
      </c>
      <c r="E22" s="19">
        <v>1.7</v>
      </c>
      <c r="F22" s="19">
        <v>1560.0</v>
      </c>
      <c r="G22" s="19">
        <v>45.0</v>
      </c>
      <c r="H22" s="19">
        <v>26.0</v>
      </c>
    </row>
    <row r="24">
      <c r="A24" s="17" t="s">
        <v>315</v>
      </c>
    </row>
    <row r="25" ht="5.25" customHeight="1"/>
    <row r="26">
      <c r="A26" s="2" t="s">
        <v>0</v>
      </c>
      <c r="B26" s="18" t="s">
        <v>74</v>
      </c>
      <c r="C26" s="18" t="s">
        <v>1</v>
      </c>
      <c r="D26" s="18" t="s">
        <v>2</v>
      </c>
      <c r="E26" s="18" t="s">
        <v>3</v>
      </c>
      <c r="F26" s="18" t="s">
        <v>5</v>
      </c>
      <c r="G26" s="18" t="s">
        <v>6</v>
      </c>
      <c r="H26" s="18" t="s">
        <v>4</v>
      </c>
    </row>
    <row r="27">
      <c r="A27" s="6">
        <v>1.0</v>
      </c>
      <c r="B27" s="19" t="s">
        <v>90</v>
      </c>
      <c r="C27" s="19" t="s">
        <v>316</v>
      </c>
      <c r="D27" s="19">
        <v>62.7</v>
      </c>
      <c r="E27" s="19">
        <v>1.9</v>
      </c>
      <c r="F27" s="19">
        <v>1630.0</v>
      </c>
      <c r="G27" s="19">
        <v>50.0</v>
      </c>
      <c r="H27" s="19">
        <v>26.0</v>
      </c>
    </row>
    <row r="28">
      <c r="A28" s="6">
        <v>2.0</v>
      </c>
      <c r="B28" s="20" t="s">
        <v>101</v>
      </c>
      <c r="C28" s="20" t="s">
        <v>317</v>
      </c>
      <c r="D28" s="19">
        <v>48.8</v>
      </c>
      <c r="E28" s="19">
        <v>1.2</v>
      </c>
      <c r="F28" s="20">
        <v>1220.0</v>
      </c>
      <c r="G28" s="20">
        <v>31.0</v>
      </c>
      <c r="H28" s="20">
        <v>25.0</v>
      </c>
    </row>
    <row r="29">
      <c r="A29" s="6">
        <v>3.0</v>
      </c>
      <c r="B29" s="19" t="s">
        <v>108</v>
      </c>
      <c r="C29" s="19" t="s">
        <v>318</v>
      </c>
      <c r="D29" s="19">
        <v>45.6</v>
      </c>
      <c r="E29" s="19">
        <v>2.0</v>
      </c>
      <c r="F29" s="19">
        <v>1230.0</v>
      </c>
      <c r="G29" s="19">
        <v>55.0</v>
      </c>
      <c r="H29" s="19">
        <v>27.0</v>
      </c>
    </row>
    <row r="30">
      <c r="A30" s="6">
        <v>4.0</v>
      </c>
      <c r="B30" s="19" t="s">
        <v>114</v>
      </c>
      <c r="C30" s="19" t="s">
        <v>319</v>
      </c>
      <c r="D30" s="19">
        <v>42.2</v>
      </c>
      <c r="E30" s="19">
        <v>0.9</v>
      </c>
      <c r="F30" s="19">
        <v>970.0</v>
      </c>
      <c r="G30" s="19">
        <v>20.0</v>
      </c>
      <c r="H30" s="19">
        <v>23.0</v>
      </c>
    </row>
    <row r="31">
      <c r="A31" s="6">
        <v>5.0</v>
      </c>
      <c r="B31" s="19" t="s">
        <v>117</v>
      </c>
      <c r="C31" s="19" t="s">
        <v>320</v>
      </c>
      <c r="D31" s="19">
        <v>41.2</v>
      </c>
      <c r="E31" s="19">
        <v>2.0</v>
      </c>
      <c r="F31" s="19">
        <v>1070.0</v>
      </c>
      <c r="G31" s="19">
        <v>53.0</v>
      </c>
      <c r="H31" s="19">
        <v>26.0</v>
      </c>
    </row>
    <row r="32">
      <c r="A32" s="6">
        <v>6.0</v>
      </c>
      <c r="B32" s="19" t="s">
        <v>126</v>
      </c>
      <c r="C32" s="19" t="s">
        <v>318</v>
      </c>
      <c r="D32" s="19">
        <v>37.4</v>
      </c>
      <c r="E32" s="19">
        <v>0.8</v>
      </c>
      <c r="F32" s="19">
        <v>1010.0</v>
      </c>
      <c r="G32" s="19">
        <v>22.0</v>
      </c>
      <c r="H32" s="19">
        <v>27.0</v>
      </c>
    </row>
    <row r="33">
      <c r="A33" s="6">
        <v>7.0</v>
      </c>
      <c r="B33" s="19" t="s">
        <v>130</v>
      </c>
      <c r="C33" s="19" t="s">
        <v>321</v>
      </c>
      <c r="D33" s="19">
        <v>36.7</v>
      </c>
      <c r="E33" s="19">
        <v>0.5</v>
      </c>
      <c r="F33" s="19">
        <v>990.0</v>
      </c>
      <c r="G33" s="19">
        <v>13.0</v>
      </c>
      <c r="H33" s="19">
        <v>27.0</v>
      </c>
    </row>
    <row r="40">
      <c r="A40" s="16"/>
    </row>
  </sheetData>
  <mergeCells count="3">
    <mergeCell ref="A2:H2"/>
    <mergeCell ref="A13:H13"/>
    <mergeCell ref="A24:H24"/>
  </mergeCells>
  <drawing r:id="rId1"/>
  <tableParts count="3">
    <tablePart r:id="rId5"/>
    <tablePart r:id="rId6"/>
    <tablePart r:id="rId7"/>
  </tableParts>
</worksheet>
</file>